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asserschlosspark" sheetId="1" state="visible" r:id="rId3"/>
    <sheet name="Flächenspieg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5" authorId="0">
      <text>
        <r>
          <rPr>
            <sz val="10"/>
            <rFont val="Arial"/>
            <family val="2"/>
          </rPr>
          <t xml:space="preserve">GF oi 5'322 m² gemäss Kennwerte Villette (Summe Blöcke A–D, SIA 416); GF oi+ui 8'816 m². In der Übersichtstabelle Kennwerte WSP 2 stand 5'324 m².</t>
        </r>
      </text>
    </comment>
    <comment ref="C29" authorId="0">
      <text>
        <r>
          <rPr>
            <sz val="10"/>
            <rFont val="Arial"/>
            <family val="2"/>
          </rPr>
          <t xml:space="preserve">Spitex Umbau gemäss Kennwerte Villette / Bewertungsdossier Villette (SIA 416): oi = EG+OG+AT, ui = UG1+UG2; total GF 1'598 m², GV 4'920 m³. In der Übersichtstabelle Kennwerte WSP 2 standen 1'009 / 373 m² bzw. 3'064 / 1'230 m³.</t>
        </r>
      </text>
    </comment>
  </commentList>
</comments>
</file>

<file path=xl/sharedStrings.xml><?xml version="1.0" encoding="utf-8"?>
<sst xmlns="http://schemas.openxmlformats.org/spreadsheetml/2006/main" count="274" uniqueCount="120">
  <si>
    <t xml:space="preserve">KENNWERTE MASTERPLAN</t>
  </si>
  <si>
    <t xml:space="preserve">Stand: 30. September 2026 · Version 1.3 (nach Masterplan ACE, Gesamtmodell 28.09.2026)</t>
  </si>
  <si>
    <t xml:space="preserve">ÜBERSICHTSTABELLE</t>
  </si>
  <si>
    <t xml:space="preserve">Kennwerte Wasserschlosspark</t>
  </si>
  <si>
    <t xml:space="preserve">Zusammenstellung der Flächen-, Volumen- und Parkplatzkennwerte über alle Teilprojekte des Masterplans Wasserschlosspark, gegliedert nach ober- und unterirdischen Anteilen.</t>
  </si>
  <si>
    <t xml:space="preserve">OBERIRDISCH</t>
  </si>
  <si>
    <t xml:space="preserve">UNTERIRDISCH</t>
  </si>
  <si>
    <t xml:space="preserve">TOTAL</t>
  </si>
  <si>
    <t xml:space="preserve">PARKPLÄTZE</t>
  </si>
  <si>
    <t xml:space="preserve">GF oi
m²</t>
  </si>
  <si>
    <t xml:space="preserve">HNF
m²</t>
  </si>
  <si>
    <t xml:space="preserve">GV oi
m³</t>
  </si>
  <si>
    <t xml:space="preserve">GF ui
m²</t>
  </si>
  <si>
    <t xml:space="preserve">GV ui
m³</t>
  </si>
  <si>
    <t xml:space="preserve">GF oi+ui
m²</t>
  </si>
  <si>
    <t xml:space="preserve">GV oi+ui
m³</t>
  </si>
  <si>
    <t xml:space="preserve">PP oi
Anz.</t>
  </si>
  <si>
    <t xml:space="preserve">PP ui
Anz.</t>
  </si>
  <si>
    <t xml:space="preserve">Nutzungsverteilung oberirdisch</t>
  </si>
  <si>
    <t xml:space="preserve">Nutzung</t>
  </si>
  <si>
    <t xml:space="preserve">GF oi (m²)</t>
  </si>
  <si>
    <t xml:space="preserve">Anteil GF oi</t>
  </si>
  <si>
    <t xml:space="preserve">HNF (m²)</t>
  </si>
  <si>
    <t xml:space="preserve">Anteil HNF</t>
  </si>
  <si>
    <t xml:space="preserve">Wohnen</t>
  </si>
  <si>
    <t xml:space="preserve">Gewerbe</t>
  </si>
  <si>
    <t xml:space="preserve">Total oberirdisch</t>
  </si>
  <si>
    <t xml:space="preserve">Kennwerte nach Teilprojekt</t>
  </si>
  <si>
    <t xml:space="preserve">Teilprojekt</t>
  </si>
  <si>
    <t xml:space="preserve">GV oi (m³)</t>
  </si>
  <si>
    <t xml:space="preserve">GF ui (m²)</t>
  </si>
  <si>
    <t xml:space="preserve">GV ui (m³)</t>
  </si>
  <si>
    <t xml:space="preserve">GF oi+ui (m²)</t>
  </si>
  <si>
    <t xml:space="preserve">GV oi+ui (m³)</t>
  </si>
  <si>
    <t xml:space="preserve">PP oi</t>
  </si>
  <si>
    <t xml:space="preserve">PP ui</t>
  </si>
  <si>
    <t xml:space="preserve">Villette 1 BE</t>
  </si>
  <si>
    <t xml:space="preserve">Untergeschoss</t>
  </si>
  <si>
    <t xml:space="preserve">Spitex Umbau</t>
  </si>
  <si>
    <t xml:space="preserve">Villette 2 W3</t>
  </si>
  <si>
    <t xml:space="preserve">Concierge ACE</t>
  </si>
  <si>
    <t xml:space="preserve">Campus Medium</t>
  </si>
  <si>
    <t xml:space="preserve">Campus Small</t>
  </si>
  <si>
    <t xml:space="preserve">Wasserschlosspark</t>
  </si>
  <si>
    <t xml:space="preserve">Total</t>
  </si>
  <si>
    <t xml:space="preserve">ABKÜRZUNGEN</t>
  </si>
  <si>
    <t xml:space="preserve">HINWEISE</t>
  </si>
  <si>
    <t xml:space="preserve">GF</t>
  </si>
  <si>
    <t xml:space="preserve">Geschossfläche</t>
  </si>
  <si>
    <t xml:space="preserve">Unterirdische Flächen und Volumen werden pro Teilprojekt ausgewiesen, nicht auf Wohnen/Gewerbe aufgeteilt. Werte gemäss Übersichtstabelle Kennwerte WSP, Reiter «nach Masterplan ACE», Stand 30.09.2026 (Grundlage Finanzierungsantrag / Gesamtmodell); Villette 1 BE gemäss Kennwerte Villette nach SIA 416 (8'816 m² / 31'361 m³). GV ui Villette 2 W3 = GF ui × 3.2. Spitex Umbau nach Masterplan-Modell (UG2 32, UG1 373, EG 373, OG 373, AT 263 m²; total 1'413 m² / 4'361 m³); die Kennwerte Villette nach SIA 416 weisen dafür 1'598 m² / 4'920 m³ aus. Alle Werte gerundet; Zwischensummen können durch Rundung minimal abweichen.</t>
  </si>
  <si>
    <t xml:space="preserve">HNF</t>
  </si>
  <si>
    <t xml:space="preserve">Hauptnutzfläche</t>
  </si>
  <si>
    <t xml:space="preserve">GV</t>
  </si>
  <si>
    <t xml:space="preserve">Gebäudevolumen</t>
  </si>
  <si>
    <t xml:space="preserve">PP</t>
  </si>
  <si>
    <t xml:space="preserve">Parkplätze</t>
  </si>
  <si>
    <t xml:space="preserve">oi / ui</t>
  </si>
  <si>
    <t xml:space="preserve">oberirdisch / unterirdisch</t>
  </si>
  <si>
    <t xml:space="preserve">Urbanstreet AG · Gustav-Siber-Weg 4 · CH-8700 Küsnacht · +41 44 268 18 00</t>
  </si>
  <si>
    <t xml:space="preserve">FLÄCHENSPIEGEL WASSERSCHLOSSPARK</t>
  </si>
  <si>
    <t xml:space="preserve">Kennwerte nach Teilprojekt · Stand 30. September 2026</t>
  </si>
  <si>
    <t xml:space="preserve">FLÄCHENSPIEGEL</t>
  </si>
  <si>
    <t xml:space="preserve">Flächenspiegel nach Teilprojekt</t>
  </si>
  <si>
    <t xml:space="preserve">TOTAL WASSERSCHLOSSPARK</t>
  </si>
  <si>
    <t xml:space="preserve">Einheiten</t>
  </si>
  <si>
    <t xml:space="preserve">HNF Total (m²)</t>
  </si>
  <si>
    <t xml:space="preserve">Teilprojekte im Überblick</t>
  </si>
  <si>
    <t xml:space="preserve">Nr.</t>
  </si>
  <si>
    <t xml:space="preserve">Anteil</t>
  </si>
  <si>
    <t xml:space="preserve">Wasserschlosspark · Total</t>
  </si>
  <si>
    <t xml:space="preserve">1  Campus Small</t>
  </si>
  <si>
    <t xml:space="preserve">Geschoss</t>
  </si>
  <si>
    <t xml:space="preserve">Typ</t>
  </si>
  <si>
    <t xml:space="preserve">Stk.</t>
  </si>
  <si>
    <t xml:space="preserve">Total (m²)</t>
  </si>
  <si>
    <t xml:space="preserve">EG</t>
  </si>
  <si>
    <t xml:space="preserve">Typ1</t>
  </si>
  <si>
    <t xml:space="preserve">Typ2</t>
  </si>
  <si>
    <t xml:space="preserve">Typ3</t>
  </si>
  <si>
    <t xml:space="preserve">Typ4</t>
  </si>
  <si>
    <t xml:space="preserve">Total EG</t>
  </si>
  <si>
    <t xml:space="preserve">OG</t>
  </si>
  <si>
    <t xml:space="preserve">Büro</t>
  </si>
  <si>
    <t xml:space="preserve">Total OG</t>
  </si>
  <si>
    <t xml:space="preserve">AT</t>
  </si>
  <si>
    <t xml:space="preserve">Wotel</t>
  </si>
  <si>
    <t xml:space="preserve">Total AT</t>
  </si>
  <si>
    <t xml:space="preserve">Total Campus Small</t>
  </si>
  <si>
    <t xml:space="preserve">2  Campus Medium</t>
  </si>
  <si>
    <t xml:space="preserve">Total Campus Medium</t>
  </si>
  <si>
    <t xml:space="preserve">3  Concierge ACE</t>
  </si>
  <si>
    <t xml:space="preserve">UG</t>
  </si>
  <si>
    <t xml:space="preserve">–</t>
  </si>
  <si>
    <t xml:space="preserve">Total UG</t>
  </si>
  <si>
    <t xml:space="preserve">OG1</t>
  </si>
  <si>
    <t xml:space="preserve">Studio</t>
  </si>
  <si>
    <t xml:space="preserve">Residenz</t>
  </si>
  <si>
    <t xml:space="preserve">Total OG1</t>
  </si>
  <si>
    <t xml:space="preserve">OG2</t>
  </si>
  <si>
    <t xml:space="preserve">Total OG2</t>
  </si>
  <si>
    <t xml:space="preserve">Total Concierge ACE</t>
  </si>
  <si>
    <t xml:space="preserve">4  Spitex Umbau</t>
  </si>
  <si>
    <t xml:space="preserve">Gemeinschaftszone 1</t>
  </si>
  <si>
    <t xml:space="preserve">Einzelstudio</t>
  </si>
  <si>
    <t xml:space="preserve">4.5 Zi.-Whg.</t>
  </si>
  <si>
    <t xml:space="preserve">Gemeinschaftszone 2</t>
  </si>
  <si>
    <t xml:space="preserve">Gemeinschaftszone</t>
  </si>
  <si>
    <t xml:space="preserve">Total Spitex Umbau</t>
  </si>
  <si>
    <t xml:space="preserve">Gemeinschaftszonen sind Gemeinschafts-/Allmendflächen, keine vermietbaren Einheiten. Die 13 Einheiten gemäss Übersicht umfassen nur Einzelstudios und die 4.5-Zi.-Wohnung.</t>
  </si>
  <si>
    <t xml:space="preserve">5  Villette 1 BE</t>
  </si>
  <si>
    <t xml:space="preserve">7.5 Zi.-Whg.</t>
  </si>
  <si>
    <t xml:space="preserve">5.5 Zi.-Whg.</t>
  </si>
  <si>
    <t xml:space="preserve">3.5 Zi.-Whg.</t>
  </si>
  <si>
    <t xml:space="preserve">Total Villette 1 BE</t>
  </si>
  <si>
    <t xml:space="preserve">6  Villette 2 W3</t>
  </si>
  <si>
    <t xml:space="preserve">Total Villette 2 W3</t>
  </si>
  <si>
    <t xml:space="preserve">EG/OG/AT</t>
  </si>
  <si>
    <t xml:space="preserve">Erd- / Ober- / Attikageschoss</t>
  </si>
  <si>
    <t xml:space="preserve">Stückzahl (Einheiten)</t>
  </si>
  <si>
    <t xml:space="preserve">Quelle: Übersichtstabelle Kennwerte WSP, Reiter «Flächenspiegel nach Teilprojekt», Stand 28.09.2026. Die Nutzungsart «Wotel» (Campus Small/Medium, AT) wird der Kategorie Wohnen zugeordnet; Concierge ACE OG1/OG2 «Residenz» = Wohnfläche Residenzen, Einheitenteilung offen.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</si>
</sst>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%"/>
    <numFmt numFmtId="167" formatCode="#,##0.00"/>
    <numFmt numFmtId="168" formatCode="General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B9D6F"/>
      <name val="Arial"/>
      <family val="0"/>
      <charset val="1"/>
    </font>
    <font>
      <sz val="8"/>
      <color rgb="FF83868A"/>
      <name val="Arial"/>
      <family val="0"/>
      <charset val="1"/>
    </font>
    <font>
      <b val="true"/>
      <sz val="9"/>
      <color rgb="FF8B9D6F"/>
      <name val="Arial"/>
      <family val="0"/>
      <charset val="1"/>
    </font>
    <font>
      <b val="true"/>
      <sz val="20"/>
      <color rgb="FF3D3F42"/>
      <name val="Arial"/>
      <family val="0"/>
      <charset val="1"/>
    </font>
    <font>
      <sz val="10"/>
      <color rgb="FF3D3F42"/>
      <name val="Arial"/>
      <family val="0"/>
      <charset val="1"/>
    </font>
    <font>
      <b val="true"/>
      <sz val="7.5"/>
      <color rgb="FF83868A"/>
      <name val="Arial"/>
      <family val="0"/>
      <charset val="1"/>
    </font>
    <font>
      <b val="true"/>
      <sz val="13"/>
      <color rgb="FF3D3F42"/>
      <name val="Arial"/>
      <family val="0"/>
      <charset val="1"/>
    </font>
    <font>
      <b val="true"/>
      <sz val="11"/>
      <color rgb="FF3D3F4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3D3F42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.5"/>
      <color rgb="FF3D3F42"/>
      <name val="Arial"/>
      <family val="0"/>
      <charset val="1"/>
    </font>
    <font>
      <sz val="9.5"/>
      <color rgb="FF83868A"/>
      <name val="Arial"/>
      <family val="0"/>
      <charset val="1"/>
    </font>
    <font>
      <sz val="9.5"/>
      <color rgb="FF000000"/>
      <name val="Arial"/>
      <family val="0"/>
      <charset val="1"/>
    </font>
    <font>
      <i val="true"/>
      <sz val="9.5"/>
      <color rgb="FF83868A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9"/>
      <color rgb="FF3D3F42"/>
      <name val="Arial"/>
      <family val="0"/>
      <charset val="1"/>
    </font>
    <font>
      <sz val="9"/>
      <color rgb="FF83868A"/>
      <name val="Arial"/>
      <family val="0"/>
      <charset val="1"/>
    </font>
    <font>
      <sz val="10"/>
      <name val="Arial"/>
      <family val="2"/>
    </font>
    <font>
      <b val="true"/>
      <sz val="13"/>
      <color rgb="FF8B9D6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83868A"/>
      <name val="Arial"/>
      <family val="0"/>
      <charset val="1"/>
    </font>
    <font>
      <i val="true"/>
      <sz val="8"/>
      <color rgb="FF83868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8B9D6F"/>
        <bgColor rgb="FF83868A"/>
      </patternFill>
    </fill>
    <fill>
      <patternFill patternType="solid">
        <fgColor rgb="FFF5F5F5"/>
        <bgColor rgb="FFFFFFFF"/>
      </patternFill>
    </fill>
    <fill>
      <patternFill patternType="solid">
        <fgColor rgb="FF3D3F42"/>
        <bgColor rgb="FF333300"/>
      </patternFill>
    </fill>
    <fill>
      <patternFill patternType="solid">
        <fgColor rgb="FFFFFFFF"/>
        <bgColor rgb="FFF5F5F5"/>
      </patternFill>
    </fill>
    <fill>
      <patternFill patternType="solid">
        <fgColor rgb="FF6B7361"/>
        <bgColor rgb="FF83868A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B9D6F"/>
      </bottom>
      <diagonal/>
    </border>
    <border diagonalUp="false" diagonalDown="false">
      <left/>
      <right/>
      <top/>
      <bottom style="thin">
        <color rgb="FF3D3F42"/>
      </bottom>
      <diagonal/>
    </border>
    <border diagonalUp="false" diagonalDown="false">
      <left/>
      <right/>
      <top/>
      <bottom style="medium">
        <color rgb="FF3D3F42"/>
      </bottom>
      <diagonal/>
    </border>
    <border diagonalUp="false" diagonalDown="false">
      <left/>
      <right/>
      <top style="thin">
        <color rgb="FFCDD0CB"/>
      </top>
      <bottom style="thin">
        <color rgb="FFCDD0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3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3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2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DD0CB"/>
      <rgbColor rgb="FF83868A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361"/>
      <rgbColor rgb="FF8B9D6F"/>
      <rgbColor rgb="FF003366"/>
      <rgbColor rgb="FF339966"/>
      <rgbColor rgb="FF003300"/>
      <rgbColor rgb="FF333300"/>
      <rgbColor rgb="FF993300"/>
      <rgbColor rgb="FF993366"/>
      <rgbColor rgb="FF333399"/>
      <rgbColor rgb="FF3D3F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3"/>
    <col collapsed="false" customWidth="true" hidden="false" outlineLevel="0" max="3" min="3" style="1" width="11"/>
    <col collapsed="false" customWidth="true" hidden="false" outlineLevel="0" max="5" min="5" style="1" width="12"/>
    <col collapsed="false" customWidth="true" hidden="false" outlineLevel="0" max="6" min="6" style="1" width="11"/>
    <col collapsed="false" customWidth="true" hidden="false" outlineLevel="0" max="7" min="7" style="1" width="12"/>
    <col collapsed="false" customWidth="true" hidden="false" outlineLevel="0" max="10" min="10" style="1" width="9"/>
  </cols>
  <sheetData>
    <row r="1" customFormat="false" ht="7.5" hidden="false" customHeight="true" outlineLevel="0" collapsed="false"/>
    <row r="2" customFormat="false" ht="15" hidden="false" customHeight="true" outlineLevel="0" collapsed="false">
      <c r="C2" s="2" t="s">
        <v>0</v>
      </c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C3" s="3" t="s">
        <v>1</v>
      </c>
      <c r="D3" s="3"/>
      <c r="E3" s="3"/>
      <c r="F3" s="3"/>
      <c r="G3" s="3"/>
      <c r="H3" s="3"/>
      <c r="I3" s="3"/>
      <c r="J3" s="3"/>
      <c r="K3" s="3"/>
    </row>
    <row r="6" customFormat="false" ht="3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customFormat="false" ht="15" hidden="false" customHeight="true" outlineLevel="0" collapsed="false">
      <c r="A8" s="5" t="s">
        <v>2</v>
      </c>
    </row>
    <row r="9" customFormat="false" ht="24" hidden="false" customHeight="true" outlineLevel="0" collapsed="false">
      <c r="A9" s="6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customFormat="false" ht="27.75" hidden="false" customHeight="true" outlineLevel="0" collapsed="false">
      <c r="A10" s="7" t="s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15" hidden="false" customHeight="true" outlineLevel="0" collapsed="false">
      <c r="A11" s="8" t="s">
        <v>5</v>
      </c>
      <c r="B11" s="8"/>
      <c r="C11" s="8"/>
      <c r="D11" s="8" t="s">
        <v>6</v>
      </c>
      <c r="E11" s="8"/>
      <c r="F11" s="8" t="s">
        <v>7</v>
      </c>
      <c r="G11" s="8"/>
      <c r="H11" s="8" t="s">
        <v>8</v>
      </c>
      <c r="I11" s="8"/>
    </row>
    <row r="12" customFormat="false" ht="25.5" hidden="false" customHeight="true" outlineLevel="0" collapsed="false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16</v>
      </c>
      <c r="I12" s="9" t="s">
        <v>17</v>
      </c>
    </row>
    <row r="13" customFormat="false" ht="19.5" hidden="false" customHeight="true" outlineLevel="0" collapsed="false">
      <c r="A13" s="10" t="n">
        <f aca="false">C49</f>
        <v>30767</v>
      </c>
      <c r="B13" s="10" t="n">
        <f aca="false">D49</f>
        <v>22228</v>
      </c>
      <c r="C13" s="10" t="n">
        <f aca="false">E49</f>
        <v>115567</v>
      </c>
      <c r="D13" s="10" t="n">
        <f aca="false">F49</f>
        <v>15678</v>
      </c>
      <c r="E13" s="10" t="n">
        <f aca="false">G49</f>
        <v>57373</v>
      </c>
      <c r="F13" s="10" t="n">
        <f aca="false">H49</f>
        <v>46445</v>
      </c>
      <c r="G13" s="10" t="n">
        <f aca="false">I49</f>
        <v>172940</v>
      </c>
      <c r="H13" s="10" t="n">
        <f aca="false">J49</f>
        <v>57</v>
      </c>
      <c r="I13" s="10" t="n">
        <f aca="false">K49</f>
        <v>283</v>
      </c>
    </row>
    <row r="16" customFormat="false" ht="15" hidden="false" customHeight="true" outlineLevel="0" collapsed="false">
      <c r="A16" s="11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customFormat="false" ht="15" hidden="false" customHeight="true" outlineLevel="0" collapsed="false">
      <c r="A17" s="12" t="s">
        <v>19</v>
      </c>
      <c r="B17" s="12" t="s">
        <v>20</v>
      </c>
      <c r="C17" s="12" t="s">
        <v>21</v>
      </c>
      <c r="D17" s="12" t="s">
        <v>22</v>
      </c>
      <c r="E17" s="12" t="s">
        <v>23</v>
      </c>
    </row>
    <row r="18" customFormat="false" ht="15" hidden="false" customHeight="true" outlineLevel="0" collapsed="false">
      <c r="A18" s="13" t="s">
        <v>24</v>
      </c>
      <c r="B18" s="14" t="n">
        <f aca="false">(C25+C29+C33+C38)</f>
        <v>19283</v>
      </c>
      <c r="C18" s="15" t="n">
        <f aca="false">B18/C49</f>
        <v>0.626742938863068</v>
      </c>
      <c r="D18" s="14" t="n">
        <f aca="false">(D25+D29+D33+D38)</f>
        <v>13440</v>
      </c>
      <c r="E18" s="15" t="n">
        <f aca="false">D18/D49</f>
        <v>0.604642792873853</v>
      </c>
    </row>
    <row r="19" customFormat="false" ht="15" hidden="false" customHeight="true" outlineLevel="0" collapsed="false">
      <c r="A19" s="13" t="s">
        <v>25</v>
      </c>
      <c r="B19" s="14" t="n">
        <f aca="false">(C37+C42+C46)</f>
        <v>11484</v>
      </c>
      <c r="C19" s="15" t="n">
        <f aca="false">B19/C49</f>
        <v>0.373257061136932</v>
      </c>
      <c r="D19" s="14" t="n">
        <f aca="false">(D37+D42+D46)</f>
        <v>8788</v>
      </c>
      <c r="E19" s="15" t="n">
        <f aca="false">D19/D49</f>
        <v>0.395357207126147</v>
      </c>
    </row>
    <row r="20" customFormat="false" ht="15" hidden="false" customHeight="true" outlineLevel="0" collapsed="false">
      <c r="A20" s="16" t="s">
        <v>26</v>
      </c>
      <c r="B20" s="17" t="n">
        <f aca="false">C49</f>
        <v>30767</v>
      </c>
      <c r="C20" s="18" t="n">
        <f aca="false">B18/C49+B19/C49</f>
        <v>1</v>
      </c>
      <c r="D20" s="17" t="n">
        <f aca="false">D49</f>
        <v>22228</v>
      </c>
      <c r="E20" s="18" t="n">
        <f aca="false">D18/D49+D19/D49</f>
        <v>1</v>
      </c>
    </row>
    <row r="21" customFormat="false" ht="15" hidden="false" customHeight="true" outlineLevel="0" collapsed="false">
      <c r="A21" s="11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customFormat="false" ht="15" hidden="false" customHeight="true" outlineLevel="0" collapsed="false">
      <c r="A22" s="19"/>
      <c r="B22" s="19"/>
      <c r="C22" s="20" t="s">
        <v>5</v>
      </c>
      <c r="D22" s="20"/>
      <c r="E22" s="20"/>
      <c r="F22" s="21" t="s">
        <v>6</v>
      </c>
      <c r="G22" s="21"/>
      <c r="H22" s="21" t="s">
        <v>7</v>
      </c>
      <c r="I22" s="21"/>
      <c r="J22" s="22" t="s">
        <v>8</v>
      </c>
      <c r="K22" s="22"/>
    </row>
    <row r="23" customFormat="false" ht="25.5" hidden="false" customHeight="true" outlineLevel="0" collapsed="false">
      <c r="A23" s="23" t="s">
        <v>28</v>
      </c>
      <c r="B23" s="23" t="s">
        <v>19</v>
      </c>
      <c r="C23" s="23" t="s">
        <v>20</v>
      </c>
      <c r="D23" s="23" t="s">
        <v>22</v>
      </c>
      <c r="E23" s="23" t="s">
        <v>29</v>
      </c>
      <c r="F23" s="23" t="s">
        <v>30</v>
      </c>
      <c r="G23" s="23" t="s">
        <v>31</v>
      </c>
      <c r="H23" s="23" t="s">
        <v>32</v>
      </c>
      <c r="I23" s="23" t="s">
        <v>33</v>
      </c>
      <c r="J23" s="23" t="s">
        <v>34</v>
      </c>
      <c r="K23" s="23" t="s">
        <v>35</v>
      </c>
    </row>
    <row r="24" customFormat="false" ht="15" hidden="false" customHeight="true" outlineLevel="0" collapsed="false">
      <c r="A24" s="24" t="s">
        <v>36</v>
      </c>
      <c r="B24" s="25"/>
      <c r="C24" s="25"/>
      <c r="D24" s="25"/>
      <c r="E24" s="25"/>
      <c r="F24" s="25"/>
      <c r="G24" s="25"/>
      <c r="H24" s="26" t="n">
        <f aca="false">C25+F26</f>
        <v>8816</v>
      </c>
      <c r="I24" s="26" t="n">
        <f aca="false">E25+G26</f>
        <v>31361</v>
      </c>
      <c r="J24" s="27" t="n">
        <v>6</v>
      </c>
      <c r="K24" s="27" t="n">
        <v>55</v>
      </c>
    </row>
    <row r="25" customFormat="false" ht="15" hidden="false" customHeight="true" outlineLevel="0" collapsed="false">
      <c r="B25" s="28" t="s">
        <v>24</v>
      </c>
      <c r="C25" s="29" t="n">
        <v>5322</v>
      </c>
      <c r="D25" s="29" t="n">
        <v>3614</v>
      </c>
      <c r="E25" s="29" t="n">
        <v>19115</v>
      </c>
    </row>
    <row r="26" customFormat="false" ht="15" hidden="false" customHeight="true" outlineLevel="0" collapsed="false">
      <c r="B26" s="30" t="s">
        <v>37</v>
      </c>
      <c r="F26" s="29" t="n">
        <v>3494</v>
      </c>
      <c r="G26" s="29" t="n">
        <v>12246</v>
      </c>
    </row>
    <row r="28" customFormat="false" ht="15" hidden="false" customHeight="true" outlineLevel="0" collapsed="false">
      <c r="A28" s="24" t="s">
        <v>38</v>
      </c>
      <c r="B28" s="25"/>
      <c r="C28" s="25"/>
      <c r="D28" s="25"/>
      <c r="E28" s="25"/>
      <c r="F28" s="25"/>
      <c r="G28" s="25"/>
      <c r="H28" s="26" t="n">
        <f aca="false">C29+F30</f>
        <v>1413</v>
      </c>
      <c r="I28" s="26" t="n">
        <f aca="false">E29+G30</f>
        <v>4361</v>
      </c>
      <c r="J28" s="27" t="n">
        <v>14</v>
      </c>
      <c r="K28" s="27" t="n">
        <v>0</v>
      </c>
    </row>
    <row r="29" customFormat="false" ht="15" hidden="false" customHeight="true" outlineLevel="0" collapsed="false">
      <c r="B29" s="28" t="s">
        <v>24</v>
      </c>
      <c r="C29" s="29" t="n">
        <v>1008</v>
      </c>
      <c r="D29" s="29" t="n">
        <v>801</v>
      </c>
      <c r="E29" s="29" t="n">
        <v>3064</v>
      </c>
    </row>
    <row r="30" customFormat="false" ht="15" hidden="false" customHeight="true" outlineLevel="0" collapsed="false">
      <c r="B30" s="30" t="s">
        <v>37</v>
      </c>
      <c r="F30" s="29" t="n">
        <v>405</v>
      </c>
      <c r="G30" s="29" t="n">
        <v>1297</v>
      </c>
    </row>
    <row r="32" customFormat="false" ht="15" hidden="false" customHeight="true" outlineLevel="0" collapsed="false">
      <c r="A32" s="24" t="s">
        <v>39</v>
      </c>
      <c r="B32" s="25"/>
      <c r="C32" s="25"/>
      <c r="D32" s="25"/>
      <c r="E32" s="25"/>
      <c r="F32" s="25"/>
      <c r="G32" s="25"/>
      <c r="H32" s="26" t="n">
        <f aca="false">C33+F34</f>
        <v>15655</v>
      </c>
      <c r="I32" s="26" t="n">
        <f aca="false">E33+G34</f>
        <v>52533</v>
      </c>
      <c r="J32" s="27" t="n">
        <v>0</v>
      </c>
      <c r="K32" s="27" t="n">
        <v>79</v>
      </c>
    </row>
    <row r="33" customFormat="false" ht="15" hidden="false" customHeight="true" outlineLevel="0" collapsed="false">
      <c r="B33" s="28" t="s">
        <v>24</v>
      </c>
      <c r="C33" s="29" t="n">
        <v>10785</v>
      </c>
      <c r="D33" s="29" t="n">
        <v>7249</v>
      </c>
      <c r="E33" s="29" t="n">
        <v>36949</v>
      </c>
    </row>
    <row r="34" customFormat="false" ht="15" hidden="false" customHeight="true" outlineLevel="0" collapsed="false">
      <c r="B34" s="30" t="s">
        <v>37</v>
      </c>
      <c r="F34" s="29" t="n">
        <v>4870</v>
      </c>
      <c r="G34" s="29" t="n">
        <f aca="false">F34*3.2</f>
        <v>15584</v>
      </c>
    </row>
    <row r="36" customFormat="false" ht="15" hidden="false" customHeight="true" outlineLevel="0" collapsed="false">
      <c r="A36" s="24" t="s">
        <v>40</v>
      </c>
      <c r="B36" s="25"/>
      <c r="C36" s="25"/>
      <c r="D36" s="25"/>
      <c r="E36" s="25"/>
      <c r="F36" s="25"/>
      <c r="G36" s="25"/>
      <c r="H36" s="26" t="n">
        <f aca="false">C37+C38+F39</f>
        <v>9019</v>
      </c>
      <c r="I36" s="26" t="n">
        <f aca="false">E37+E38+G39</f>
        <v>35583</v>
      </c>
      <c r="J36" s="27" t="n">
        <v>0</v>
      </c>
      <c r="K36" s="27" t="n">
        <v>101</v>
      </c>
    </row>
    <row r="37" customFormat="false" ht="15" hidden="false" customHeight="true" outlineLevel="0" collapsed="false">
      <c r="B37" s="28" t="s">
        <v>25</v>
      </c>
      <c r="C37" s="29" t="n">
        <v>2903</v>
      </c>
      <c r="D37" s="29" t="n">
        <v>2345</v>
      </c>
      <c r="E37" s="29" t="n">
        <v>11296</v>
      </c>
    </row>
    <row r="38" customFormat="false" ht="15" hidden="false" customHeight="true" outlineLevel="0" collapsed="false">
      <c r="B38" s="28" t="s">
        <v>24</v>
      </c>
      <c r="C38" s="29" t="n">
        <v>2168</v>
      </c>
      <c r="D38" s="29" t="n">
        <v>1776</v>
      </c>
      <c r="E38" s="29" t="n">
        <v>6523</v>
      </c>
    </row>
    <row r="39" customFormat="false" ht="15" hidden="false" customHeight="true" outlineLevel="0" collapsed="false">
      <c r="B39" s="30" t="s">
        <v>37</v>
      </c>
      <c r="F39" s="29" t="n">
        <v>3948</v>
      </c>
      <c r="G39" s="29" t="n">
        <v>17764</v>
      </c>
    </row>
    <row r="41" customFormat="false" ht="15" hidden="false" customHeight="true" outlineLevel="0" collapsed="false">
      <c r="A41" s="24" t="s">
        <v>41</v>
      </c>
      <c r="B41" s="25"/>
      <c r="C41" s="25"/>
      <c r="D41" s="25"/>
      <c r="E41" s="25"/>
      <c r="F41" s="25"/>
      <c r="G41" s="25"/>
      <c r="H41" s="26" t="n">
        <f aca="false">C42+F43</f>
        <v>6872</v>
      </c>
      <c r="I41" s="26" t="n">
        <f aca="false">E42+G43</f>
        <v>29278</v>
      </c>
      <c r="J41" s="27" t="n">
        <v>24</v>
      </c>
      <c r="K41" s="27" t="n">
        <v>30</v>
      </c>
    </row>
    <row r="42" customFormat="false" ht="15" hidden="false" customHeight="true" outlineLevel="0" collapsed="false">
      <c r="B42" s="28" t="s">
        <v>25</v>
      </c>
      <c r="C42" s="29" t="n">
        <v>5099</v>
      </c>
      <c r="D42" s="29" t="n">
        <v>3903</v>
      </c>
      <c r="E42" s="29" t="n">
        <v>23000</v>
      </c>
    </row>
    <row r="43" customFormat="false" ht="15" hidden="false" customHeight="true" outlineLevel="0" collapsed="false">
      <c r="B43" s="30" t="s">
        <v>37</v>
      </c>
      <c r="F43" s="29" t="n">
        <v>1773</v>
      </c>
      <c r="G43" s="29" t="n">
        <v>6278</v>
      </c>
    </row>
    <row r="45" customFormat="false" ht="15" hidden="false" customHeight="true" outlineLevel="0" collapsed="false">
      <c r="A45" s="24" t="s">
        <v>42</v>
      </c>
      <c r="B45" s="25"/>
      <c r="C45" s="25"/>
      <c r="D45" s="25"/>
      <c r="E45" s="25"/>
      <c r="F45" s="25"/>
      <c r="G45" s="25"/>
      <c r="H45" s="26" t="n">
        <f aca="false">C46+F47</f>
        <v>4670</v>
      </c>
      <c r="I45" s="26" t="n">
        <f aca="false">E46+G47</f>
        <v>19824</v>
      </c>
      <c r="J45" s="27" t="n">
        <v>13</v>
      </c>
      <c r="K45" s="27" t="n">
        <v>18</v>
      </c>
    </row>
    <row r="46" customFormat="false" ht="15" hidden="false" customHeight="true" outlineLevel="0" collapsed="false">
      <c r="B46" s="28" t="s">
        <v>25</v>
      </c>
      <c r="C46" s="29" t="n">
        <v>3482</v>
      </c>
      <c r="D46" s="29" t="n">
        <v>2540</v>
      </c>
      <c r="E46" s="29" t="n">
        <v>15620</v>
      </c>
    </row>
    <row r="47" customFormat="false" ht="15" hidden="false" customHeight="true" outlineLevel="0" collapsed="false">
      <c r="B47" s="30" t="s">
        <v>37</v>
      </c>
      <c r="F47" s="29" t="n">
        <v>1188</v>
      </c>
      <c r="G47" s="29" t="n">
        <v>4204</v>
      </c>
    </row>
    <row r="49" customFormat="false" ht="19.5" hidden="false" customHeight="true" outlineLevel="0" collapsed="false">
      <c r="A49" s="31" t="s">
        <v>43</v>
      </c>
      <c r="B49" s="31" t="s">
        <v>44</v>
      </c>
      <c r="C49" s="32" t="n">
        <f aca="false">SUM(C25,C29,C33,C37,C38,C42,C46)</f>
        <v>30767</v>
      </c>
      <c r="D49" s="32" t="n">
        <f aca="false">SUM(D25,D29,D33,D37,D38,D42,D46)</f>
        <v>22228</v>
      </c>
      <c r="E49" s="32" t="n">
        <f aca="false">SUM(E25,E29,E33,E37,E38,E42,E46)</f>
        <v>115567</v>
      </c>
      <c r="F49" s="32" t="n">
        <f aca="false">SUM(F26,F30,F34,F39,F43,F47)</f>
        <v>15678</v>
      </c>
      <c r="G49" s="32" t="n">
        <f aca="false">SUM(G26,G30,G34,G39,G43,G47)</f>
        <v>57373</v>
      </c>
      <c r="H49" s="32" t="n">
        <f aca="false">SUM(H24,H28,H32,H36,H41,H45)</f>
        <v>46445</v>
      </c>
      <c r="I49" s="32" t="n">
        <f aca="false">SUM(I24,I28,I32,I36,I41,I45)</f>
        <v>172940</v>
      </c>
      <c r="J49" s="33" t="n">
        <f aca="false">SUM(J24,J28,J32,J36,J41,J45)</f>
        <v>57</v>
      </c>
      <c r="K49" s="33" t="n">
        <f aca="false">SUM(K24,K28,K32,K36,K41,K45)</f>
        <v>283</v>
      </c>
    </row>
    <row r="51" customFormat="false" ht="15" hidden="false" customHeight="true" outlineLevel="0" collapsed="false">
      <c r="A51" s="34" t="s">
        <v>45</v>
      </c>
      <c r="B51" s="34"/>
      <c r="C51" s="34"/>
      <c r="D51" s="34"/>
      <c r="F51" s="34" t="s">
        <v>46</v>
      </c>
      <c r="G51" s="34"/>
      <c r="H51" s="34"/>
      <c r="I51" s="34"/>
      <c r="J51" s="34"/>
      <c r="K51" s="34"/>
    </row>
    <row r="52" customFormat="false" ht="15" hidden="false" customHeight="true" outlineLevel="0" collapsed="false">
      <c r="A52" s="35" t="s">
        <v>47</v>
      </c>
      <c r="B52" s="36" t="s">
        <v>48</v>
      </c>
      <c r="C52" s="36"/>
      <c r="D52" s="36"/>
      <c r="F52" s="37" t="s">
        <v>49</v>
      </c>
      <c r="G52" s="37"/>
      <c r="H52" s="37"/>
      <c r="I52" s="37"/>
      <c r="J52" s="37"/>
      <c r="K52" s="37"/>
    </row>
    <row r="53" customFormat="false" ht="15" hidden="false" customHeight="true" outlineLevel="0" collapsed="false">
      <c r="A53" s="35" t="s">
        <v>50</v>
      </c>
      <c r="B53" s="36" t="s">
        <v>51</v>
      </c>
      <c r="C53" s="36"/>
      <c r="D53" s="36"/>
      <c r="F53" s="37"/>
      <c r="G53" s="37"/>
      <c r="H53" s="37"/>
      <c r="I53" s="37"/>
      <c r="J53" s="37"/>
      <c r="K53" s="37"/>
    </row>
    <row r="54" customFormat="false" ht="15" hidden="false" customHeight="true" outlineLevel="0" collapsed="false">
      <c r="A54" s="35" t="s">
        <v>52</v>
      </c>
      <c r="B54" s="36" t="s">
        <v>53</v>
      </c>
      <c r="C54" s="36"/>
      <c r="D54" s="36"/>
      <c r="F54" s="37"/>
      <c r="G54" s="37"/>
      <c r="H54" s="37"/>
      <c r="I54" s="37"/>
      <c r="J54" s="37"/>
      <c r="K54" s="37"/>
    </row>
    <row r="55" customFormat="false" ht="15" hidden="false" customHeight="true" outlineLevel="0" collapsed="false">
      <c r="A55" s="35" t="s">
        <v>54</v>
      </c>
      <c r="B55" s="36" t="s">
        <v>55</v>
      </c>
      <c r="C55" s="36"/>
      <c r="D55" s="36"/>
      <c r="F55" s="37"/>
      <c r="G55" s="37"/>
      <c r="H55" s="37"/>
      <c r="I55" s="37"/>
      <c r="J55" s="37"/>
      <c r="K55" s="37"/>
    </row>
    <row r="56" customFormat="false" ht="21.75" hidden="false" customHeight="true" outlineLevel="0" collapsed="false">
      <c r="A56" s="35" t="s">
        <v>56</v>
      </c>
      <c r="B56" s="36" t="s">
        <v>57</v>
      </c>
      <c r="C56" s="36"/>
      <c r="D56" s="36"/>
      <c r="F56" s="37"/>
      <c r="G56" s="37"/>
      <c r="H56" s="37"/>
      <c r="I56" s="37"/>
      <c r="J56" s="37"/>
      <c r="K56" s="37"/>
    </row>
    <row r="59" customFormat="false" ht="15" hidden="false" customHeight="true" outlineLevel="0" collapsed="false">
      <c r="A59" s="38" t="s">
        <v>58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</sheetData>
  <mergeCells count="23">
    <mergeCell ref="C2:K2"/>
    <mergeCell ref="C3:K3"/>
    <mergeCell ref="A9:K9"/>
    <mergeCell ref="A10:K10"/>
    <mergeCell ref="A11:C11"/>
    <mergeCell ref="D11:E11"/>
    <mergeCell ref="F11:G11"/>
    <mergeCell ref="H11:I11"/>
    <mergeCell ref="A16:K16"/>
    <mergeCell ref="A21:K21"/>
    <mergeCell ref="C22:E22"/>
    <mergeCell ref="F22:G22"/>
    <mergeCell ref="H22:I22"/>
    <mergeCell ref="J22:K22"/>
    <mergeCell ref="A51:D51"/>
    <mergeCell ref="F51:K51"/>
    <mergeCell ref="B52:D52"/>
    <mergeCell ref="F52:K56"/>
    <mergeCell ref="B53:D53"/>
    <mergeCell ref="B54:D54"/>
    <mergeCell ref="B55:D55"/>
    <mergeCell ref="B56:D56"/>
    <mergeCell ref="A59:K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2"/>
    <col collapsed="false" customWidth="true" hidden="false" outlineLevel="0" max="3" min="3" style="1" width="8"/>
    <col collapsed="false" customWidth="true" hidden="false" outlineLevel="0" max="4" min="4" style="1" width="20"/>
    <col collapsed="false" customWidth="true" hidden="false" outlineLevel="0" max="5" min="5" style="1" width="12"/>
    <col collapsed="false" customWidth="true" hidden="false" outlineLevel="0" max="6" min="6" style="1" width="9"/>
    <col collapsed="false" customWidth="true" hidden="false" outlineLevel="0" max="7" min="7" style="1" width="8"/>
    <col collapsed="false" customWidth="true" hidden="false" outlineLevel="0" max="8" min="8" style="1" width="10"/>
  </cols>
  <sheetData>
    <row r="1" customFormat="false" ht="7.5" hidden="false" customHeight="true" outlineLevel="0" collapsed="false"/>
    <row r="2" customFormat="false" ht="15" hidden="false" customHeight="true" outlineLevel="0" collapsed="false">
      <c r="C2" s="2" t="s">
        <v>59</v>
      </c>
      <c r="D2" s="2"/>
      <c r="E2" s="2"/>
      <c r="F2" s="2"/>
      <c r="G2" s="2"/>
      <c r="H2" s="2"/>
    </row>
    <row r="3" customFormat="false" ht="15" hidden="false" customHeight="true" outlineLevel="0" collapsed="false">
      <c r="C3" s="3" t="s">
        <v>60</v>
      </c>
      <c r="D3" s="3"/>
      <c r="E3" s="3"/>
      <c r="F3" s="3"/>
      <c r="G3" s="3"/>
      <c r="H3" s="3"/>
    </row>
    <row r="6" customFormat="false" ht="3" hidden="false" customHeight="true" outlineLevel="0" collapsed="false">
      <c r="A6" s="4"/>
      <c r="B6" s="4"/>
      <c r="C6" s="4"/>
      <c r="D6" s="4"/>
      <c r="E6" s="4"/>
      <c r="F6" s="4"/>
      <c r="G6" s="4"/>
      <c r="H6" s="4"/>
    </row>
    <row r="8" customFormat="false" ht="15" hidden="false" customHeight="true" outlineLevel="0" collapsed="false">
      <c r="A8" s="5" t="s">
        <v>61</v>
      </c>
    </row>
    <row r="9" customFormat="false" ht="24" hidden="false" customHeight="true" outlineLevel="0" collapsed="false">
      <c r="A9" s="6" t="s">
        <v>43</v>
      </c>
      <c r="B9" s="6"/>
      <c r="C9" s="6"/>
      <c r="D9" s="6"/>
      <c r="E9" s="6"/>
      <c r="F9" s="6"/>
      <c r="G9" s="6"/>
      <c r="H9" s="6"/>
    </row>
    <row r="10" customFormat="false" ht="15.75" hidden="false" customHeight="true" outlineLevel="0" collapsed="false">
      <c r="A10" s="39" t="s">
        <v>62</v>
      </c>
      <c r="B10" s="39"/>
      <c r="C10" s="39"/>
      <c r="D10" s="39"/>
      <c r="E10" s="39"/>
      <c r="F10" s="39"/>
      <c r="G10" s="39"/>
      <c r="H10" s="39"/>
    </row>
    <row r="11" customFormat="false" ht="15" hidden="false" customHeight="true" outlineLevel="0" collapsed="false">
      <c r="A11" s="40" t="s">
        <v>63</v>
      </c>
      <c r="B11" s="40"/>
      <c r="C11" s="40"/>
      <c r="D11" s="40"/>
      <c r="E11" s="40"/>
      <c r="F11" s="40"/>
      <c r="G11" s="40"/>
      <c r="H11" s="40"/>
    </row>
    <row r="12" customFormat="false" ht="15.75" hidden="false" customHeight="true" outlineLevel="0" collapsed="false">
      <c r="A12" s="41" t="s">
        <v>64</v>
      </c>
      <c r="B12" s="42" t="n">
        <f aca="false">C21</f>
        <v>226</v>
      </c>
      <c r="D12" s="41" t="s">
        <v>65</v>
      </c>
      <c r="E12" s="43" t="n">
        <f aca="false">D21</f>
        <v>22228.01</v>
      </c>
    </row>
    <row r="13" customFormat="false" ht="15" hidden="false" customHeight="true" outlineLevel="0" collapsed="false">
      <c r="A13" s="11" t="s">
        <v>66</v>
      </c>
      <c r="B13" s="11"/>
      <c r="C13" s="11"/>
      <c r="D13" s="11"/>
      <c r="E13" s="11"/>
      <c r="F13" s="11"/>
      <c r="G13" s="11"/>
      <c r="H13" s="11"/>
    </row>
    <row r="14" customFormat="false" ht="15" hidden="false" customHeight="true" outlineLevel="0" collapsed="false">
      <c r="A14" s="44" t="s">
        <v>67</v>
      </c>
      <c r="B14" s="45" t="s">
        <v>28</v>
      </c>
      <c r="C14" s="44" t="s">
        <v>64</v>
      </c>
      <c r="D14" s="44" t="s">
        <v>65</v>
      </c>
      <c r="E14" s="44" t="s">
        <v>68</v>
      </c>
    </row>
    <row r="15" customFormat="false" ht="15" hidden="false" customHeight="true" outlineLevel="0" collapsed="false">
      <c r="A15" s="46" t="n">
        <v>1</v>
      </c>
      <c r="B15" s="47" t="s">
        <v>42</v>
      </c>
      <c r="C15" s="46" t="n">
        <f aca="false">F41</f>
        <v>46</v>
      </c>
      <c r="D15" s="48" t="n">
        <f aca="false">G41</f>
        <v>2540.28</v>
      </c>
      <c r="E15" s="49" t="n">
        <f aca="false">D15/D21</f>
        <v>0.114282835035615</v>
      </c>
    </row>
    <row r="16" customFormat="false" ht="15" hidden="false" customHeight="true" outlineLevel="0" collapsed="false">
      <c r="A16" s="46" t="n">
        <v>2</v>
      </c>
      <c r="B16" s="47" t="s">
        <v>41</v>
      </c>
      <c r="C16" s="46" t="n">
        <f aca="false">F59</f>
        <v>72</v>
      </c>
      <c r="D16" s="48" t="n">
        <f aca="false">G59</f>
        <v>3902.53</v>
      </c>
      <c r="E16" s="49" t="n">
        <f aca="false">D16/D21</f>
        <v>0.175568123282291</v>
      </c>
    </row>
    <row r="17" customFormat="false" ht="15" hidden="false" customHeight="true" outlineLevel="0" collapsed="false">
      <c r="A17" s="46" t="n">
        <v>3</v>
      </c>
      <c r="B17" s="47" t="s">
        <v>40</v>
      </c>
      <c r="C17" s="46" t="n">
        <f aca="false">F72</f>
        <v>23</v>
      </c>
      <c r="D17" s="48" t="n">
        <f aca="false">G72</f>
        <v>4120.74</v>
      </c>
      <c r="E17" s="49" t="n">
        <f aca="false">D17/D21</f>
        <v>0.18538501647246</v>
      </c>
    </row>
    <row r="18" customFormat="false" ht="15" hidden="false" customHeight="true" outlineLevel="0" collapsed="false">
      <c r="A18" s="46" t="n">
        <v>4</v>
      </c>
      <c r="B18" s="47" t="s">
        <v>38</v>
      </c>
      <c r="C18" s="46" t="n">
        <f aca="false">F76+F77+F81+F84</f>
        <v>13</v>
      </c>
      <c r="D18" s="48" t="n">
        <f aca="false">G86</f>
        <v>800.86</v>
      </c>
      <c r="E18" s="49" t="n">
        <f aca="false">D18/D21</f>
        <v>0.0360293161646049</v>
      </c>
    </row>
    <row r="19" customFormat="false" ht="15" hidden="false" customHeight="true" outlineLevel="0" collapsed="false">
      <c r="A19" s="46" t="n">
        <v>5</v>
      </c>
      <c r="B19" s="47" t="s">
        <v>36</v>
      </c>
      <c r="C19" s="46" t="n">
        <f aca="false">F103</f>
        <v>24</v>
      </c>
      <c r="D19" s="48" t="n">
        <f aca="false">G103</f>
        <v>3614.4</v>
      </c>
      <c r="E19" s="49" t="n">
        <f aca="false">D19/D21</f>
        <v>0.162605649358625</v>
      </c>
    </row>
    <row r="20" customFormat="false" ht="15" hidden="false" customHeight="true" outlineLevel="0" collapsed="false">
      <c r="A20" s="46" t="n">
        <v>6</v>
      </c>
      <c r="B20" s="47" t="s">
        <v>39</v>
      </c>
      <c r="C20" s="46" t="n">
        <f aca="false">F118</f>
        <v>48</v>
      </c>
      <c r="D20" s="48" t="n">
        <f aca="false">G118</f>
        <v>7249.2</v>
      </c>
      <c r="E20" s="49" t="n">
        <f aca="false">D20/D21</f>
        <v>0.326129059686405</v>
      </c>
    </row>
    <row r="21" customFormat="false" ht="15" hidden="false" customHeight="true" outlineLevel="0" collapsed="false">
      <c r="A21" s="50" t="s">
        <v>69</v>
      </c>
      <c r="B21" s="50"/>
      <c r="C21" s="51" t="n">
        <f aca="false">SUM(C15,C16,C17,C18,C19,C20)</f>
        <v>226</v>
      </c>
      <c r="D21" s="52" t="n">
        <f aca="false">SUM(D15,D16,D17,D18,D19,D20)</f>
        <v>22228.01</v>
      </c>
      <c r="E21" s="53" t="n">
        <f aca="false">SUM(E15:E20)</f>
        <v>1</v>
      </c>
      <c r="F21" s="54"/>
      <c r="G21" s="54"/>
      <c r="H21" s="54"/>
    </row>
    <row r="24" customFormat="false" ht="15" hidden="false" customHeight="true" outlineLevel="0" collapsed="false">
      <c r="A24" s="55" t="s">
        <v>70</v>
      </c>
      <c r="B24" s="55"/>
      <c r="C24" s="55"/>
      <c r="D24" s="55"/>
      <c r="E24" s="55"/>
      <c r="F24" s="55"/>
      <c r="G24" s="55"/>
      <c r="H24" s="55"/>
    </row>
    <row r="25" customFormat="false" ht="15" hidden="false" customHeight="true" outlineLevel="0" collapsed="false">
      <c r="B25" s="44" t="s">
        <v>71</v>
      </c>
      <c r="C25" s="44" t="s">
        <v>19</v>
      </c>
      <c r="D25" s="44" t="s">
        <v>72</v>
      </c>
      <c r="E25" s="44" t="s">
        <v>22</v>
      </c>
      <c r="F25" s="44" t="s">
        <v>73</v>
      </c>
      <c r="G25" s="44" t="s">
        <v>74</v>
      </c>
    </row>
    <row r="26" customFormat="false" ht="15" hidden="false" customHeight="true" outlineLevel="0" collapsed="false">
      <c r="B26" s="47" t="s">
        <v>75</v>
      </c>
      <c r="C26" s="28" t="s">
        <v>25</v>
      </c>
      <c r="D26" s="47" t="s">
        <v>76</v>
      </c>
      <c r="E26" s="48" t="n">
        <v>511.77</v>
      </c>
      <c r="F26" s="46" t="n">
        <v>1</v>
      </c>
      <c r="G26" s="48" t="n">
        <f aca="false">E26*F26</f>
        <v>511.77</v>
      </c>
    </row>
    <row r="27" customFormat="false" ht="15" hidden="false" customHeight="true" outlineLevel="0" collapsed="false">
      <c r="B27" s="47"/>
      <c r="C27" s="28"/>
      <c r="D27" s="47" t="s">
        <v>77</v>
      </c>
      <c r="E27" s="48" t="n">
        <v>228.62</v>
      </c>
      <c r="F27" s="46" t="n">
        <v>1</v>
      </c>
      <c r="G27" s="48" t="n">
        <f aca="false">E27*F27</f>
        <v>228.62</v>
      </c>
    </row>
    <row r="28" customFormat="false" ht="15" hidden="false" customHeight="true" outlineLevel="0" collapsed="false">
      <c r="B28" s="47"/>
      <c r="C28" s="28"/>
      <c r="D28" s="47" t="s">
        <v>78</v>
      </c>
      <c r="E28" s="48" t="n">
        <v>166.33</v>
      </c>
      <c r="F28" s="46" t="n">
        <v>1</v>
      </c>
      <c r="G28" s="48" t="n">
        <f aca="false">E28*F28</f>
        <v>166.33</v>
      </c>
    </row>
    <row r="29" customFormat="false" ht="15" hidden="false" customHeight="true" outlineLevel="0" collapsed="false">
      <c r="B29" s="47"/>
      <c r="C29" s="28"/>
      <c r="D29" s="47" t="s">
        <v>79</v>
      </c>
      <c r="E29" s="48" t="n">
        <v>113.4</v>
      </c>
      <c r="F29" s="46" t="n">
        <v>1</v>
      </c>
      <c r="G29" s="48" t="n">
        <f aca="false">E29*F29</f>
        <v>113.4</v>
      </c>
    </row>
    <row r="30" customFormat="false" ht="15" hidden="false" customHeight="true" outlineLevel="0" collapsed="false">
      <c r="C30" s="56" t="s">
        <v>80</v>
      </c>
      <c r="F30" s="57" t="n">
        <f aca="false">SUM(F26:F29)</f>
        <v>4</v>
      </c>
      <c r="G30" s="58" t="n">
        <f aca="false">SUM(G26:G29)</f>
        <v>1020.12</v>
      </c>
    </row>
    <row r="31" customFormat="false" ht="15" hidden="false" customHeight="true" outlineLevel="0" collapsed="false">
      <c r="B31" s="47" t="s">
        <v>81</v>
      </c>
      <c r="C31" s="28" t="s">
        <v>82</v>
      </c>
      <c r="D31" s="47" t="s">
        <v>76</v>
      </c>
      <c r="E31" s="48" t="n">
        <v>43.05</v>
      </c>
      <c r="F31" s="46" t="n">
        <v>4</v>
      </c>
      <c r="G31" s="48" t="n">
        <f aca="false">E31*F31</f>
        <v>172.2</v>
      </c>
    </row>
    <row r="32" customFormat="false" ht="15" hidden="false" customHeight="true" outlineLevel="0" collapsed="false">
      <c r="B32" s="47"/>
      <c r="C32" s="28"/>
      <c r="D32" s="47" t="s">
        <v>77</v>
      </c>
      <c r="E32" s="48" t="n">
        <v>42.55</v>
      </c>
      <c r="F32" s="46" t="n">
        <v>4</v>
      </c>
      <c r="G32" s="48" t="n">
        <f aca="false">E32*F32</f>
        <v>170.2</v>
      </c>
    </row>
    <row r="33" customFormat="false" ht="15" hidden="false" customHeight="true" outlineLevel="0" collapsed="false">
      <c r="B33" s="47"/>
      <c r="C33" s="28"/>
      <c r="D33" s="47" t="s">
        <v>78</v>
      </c>
      <c r="E33" s="48" t="n">
        <v>41.95</v>
      </c>
      <c r="F33" s="46" t="n">
        <v>4</v>
      </c>
      <c r="G33" s="48" t="n">
        <f aca="false">E33*F33</f>
        <v>167.8</v>
      </c>
    </row>
    <row r="34" customFormat="false" ht="15" hidden="false" customHeight="true" outlineLevel="0" collapsed="false">
      <c r="B34" s="47"/>
      <c r="C34" s="28"/>
      <c r="D34" s="47" t="s">
        <v>79</v>
      </c>
      <c r="E34" s="48" t="n">
        <v>26.09</v>
      </c>
      <c r="F34" s="46" t="n">
        <v>8</v>
      </c>
      <c r="G34" s="48" t="n">
        <f aca="false">E34*F34</f>
        <v>208.72</v>
      </c>
    </row>
    <row r="35" customFormat="false" ht="15" hidden="false" customHeight="true" outlineLevel="0" collapsed="false">
      <c r="C35" s="56" t="s">
        <v>83</v>
      </c>
      <c r="F35" s="57" t="n">
        <f aca="false">SUM(F31:F34)</f>
        <v>20</v>
      </c>
      <c r="G35" s="58" t="n">
        <f aca="false">SUM(G31:G34)</f>
        <v>718.92</v>
      </c>
    </row>
    <row r="36" customFormat="false" ht="15" hidden="false" customHeight="true" outlineLevel="0" collapsed="false">
      <c r="B36" s="47" t="s">
        <v>84</v>
      </c>
      <c r="C36" s="28" t="s">
        <v>85</v>
      </c>
      <c r="D36" s="47" t="s">
        <v>76</v>
      </c>
      <c r="E36" s="48" t="n">
        <v>53.56</v>
      </c>
      <c r="F36" s="46" t="n">
        <v>4</v>
      </c>
      <c r="G36" s="48" t="n">
        <f aca="false">E36*F36</f>
        <v>214.24</v>
      </c>
    </row>
    <row r="37" customFormat="false" ht="15" hidden="false" customHeight="true" outlineLevel="0" collapsed="false">
      <c r="B37" s="47"/>
      <c r="C37" s="28"/>
      <c r="D37" s="47" t="s">
        <v>77</v>
      </c>
      <c r="E37" s="48" t="n">
        <v>42.88</v>
      </c>
      <c r="F37" s="46" t="n">
        <v>4</v>
      </c>
      <c r="G37" s="48" t="n">
        <f aca="false">E37*F37</f>
        <v>171.52</v>
      </c>
    </row>
    <row r="38" customFormat="false" ht="15" hidden="false" customHeight="true" outlineLevel="0" collapsed="false">
      <c r="B38" s="47"/>
      <c r="C38" s="28"/>
      <c r="D38" s="47" t="s">
        <v>78</v>
      </c>
      <c r="E38" s="48" t="n">
        <v>25.92</v>
      </c>
      <c r="F38" s="46" t="n">
        <v>12</v>
      </c>
      <c r="G38" s="48" t="n">
        <f aca="false">E38*F38</f>
        <v>311.04</v>
      </c>
    </row>
    <row r="39" customFormat="false" ht="15" hidden="false" customHeight="true" outlineLevel="0" collapsed="false">
      <c r="B39" s="47"/>
      <c r="C39" s="28"/>
      <c r="D39" s="47" t="s">
        <v>79</v>
      </c>
      <c r="E39" s="48" t="n">
        <v>52.22</v>
      </c>
      <c r="F39" s="46" t="n">
        <v>2</v>
      </c>
      <c r="G39" s="48" t="n">
        <f aca="false">E39*F39</f>
        <v>104.44</v>
      </c>
    </row>
    <row r="40" customFormat="false" ht="15" hidden="false" customHeight="true" outlineLevel="0" collapsed="false">
      <c r="C40" s="56" t="s">
        <v>86</v>
      </c>
      <c r="F40" s="57" t="n">
        <f aca="false">SUM(F36:F39)</f>
        <v>22</v>
      </c>
      <c r="G40" s="58" t="n">
        <f aca="false">SUM(G36:G39)</f>
        <v>801.24</v>
      </c>
    </row>
    <row r="41" customFormat="false" ht="15" hidden="false" customHeight="true" outlineLevel="0" collapsed="false">
      <c r="A41" s="59"/>
      <c r="B41" s="60" t="s">
        <v>87</v>
      </c>
      <c r="C41" s="60"/>
      <c r="D41" s="60"/>
      <c r="E41" s="59"/>
      <c r="F41" s="61" t="n">
        <f aca="false">SUM(F30+F35+F40)</f>
        <v>46</v>
      </c>
      <c r="G41" s="62" t="n">
        <f aca="false">SUM(G30+G35+G40)</f>
        <v>2540.28</v>
      </c>
      <c r="H41" s="59"/>
    </row>
    <row r="42" customFormat="false" ht="15" hidden="false" customHeight="true" outlineLevel="0" collapsed="false">
      <c r="A42" s="55" t="s">
        <v>88</v>
      </c>
      <c r="B42" s="55"/>
      <c r="C42" s="55"/>
      <c r="D42" s="55"/>
      <c r="E42" s="55"/>
      <c r="F42" s="55"/>
      <c r="G42" s="55"/>
      <c r="H42" s="55"/>
    </row>
    <row r="43" customFormat="false" ht="15" hidden="false" customHeight="true" outlineLevel="0" collapsed="false">
      <c r="B43" s="44" t="s">
        <v>71</v>
      </c>
      <c r="C43" s="44" t="s">
        <v>19</v>
      </c>
      <c r="D43" s="44" t="s">
        <v>72</v>
      </c>
      <c r="E43" s="44" t="s">
        <v>22</v>
      </c>
      <c r="F43" s="44" t="s">
        <v>73</v>
      </c>
      <c r="G43" s="44" t="s">
        <v>74</v>
      </c>
    </row>
    <row r="44" customFormat="false" ht="15" hidden="false" customHeight="true" outlineLevel="0" collapsed="false">
      <c r="B44" s="47" t="s">
        <v>75</v>
      </c>
      <c r="C44" s="28" t="s">
        <v>25</v>
      </c>
      <c r="D44" s="47" t="s">
        <v>76</v>
      </c>
      <c r="E44" s="48" t="n">
        <v>511.77</v>
      </c>
      <c r="F44" s="46" t="n">
        <v>1</v>
      </c>
      <c r="G44" s="48" t="n">
        <f aca="false">E44*F44</f>
        <v>511.77</v>
      </c>
    </row>
    <row r="45" customFormat="false" ht="15" hidden="false" customHeight="true" outlineLevel="0" collapsed="false">
      <c r="B45" s="47"/>
      <c r="C45" s="28"/>
      <c r="D45" s="47" t="s">
        <v>77</v>
      </c>
      <c r="E45" s="48" t="n">
        <v>506.14</v>
      </c>
      <c r="F45" s="46" t="n">
        <v>1</v>
      </c>
      <c r="G45" s="48" t="n">
        <f aca="false">E45*F45</f>
        <v>506.14</v>
      </c>
    </row>
    <row r="46" customFormat="false" ht="15" hidden="false" customHeight="true" outlineLevel="0" collapsed="false">
      <c r="B46" s="47"/>
      <c r="C46" s="28"/>
      <c r="D46" s="47" t="s">
        <v>78</v>
      </c>
      <c r="E46" s="48" t="n">
        <v>459.06</v>
      </c>
      <c r="F46" s="46" t="n">
        <v>1</v>
      </c>
      <c r="G46" s="48" t="n">
        <f aca="false">E46*F46</f>
        <v>459.06</v>
      </c>
    </row>
    <row r="47" customFormat="false" ht="15" hidden="false" customHeight="true" outlineLevel="0" collapsed="false">
      <c r="B47" s="47"/>
      <c r="C47" s="28"/>
      <c r="D47" s="47" t="s">
        <v>79</v>
      </c>
      <c r="E47" s="48" t="n">
        <v>113.4</v>
      </c>
      <c r="F47" s="46" t="n">
        <v>1</v>
      </c>
      <c r="G47" s="48" t="n">
        <f aca="false">E47*F47</f>
        <v>113.4</v>
      </c>
    </row>
    <row r="48" customFormat="false" ht="15" hidden="false" customHeight="true" outlineLevel="0" collapsed="false">
      <c r="C48" s="56" t="s">
        <v>80</v>
      </c>
      <c r="F48" s="57" t="n">
        <f aca="false">SUM(F44:F47)</f>
        <v>4</v>
      </c>
      <c r="G48" s="58" t="n">
        <f aca="false">SUM(G44:G47)</f>
        <v>1590.37</v>
      </c>
    </row>
    <row r="49" customFormat="false" ht="15" hidden="false" customHeight="true" outlineLevel="0" collapsed="false">
      <c r="B49" s="47" t="s">
        <v>81</v>
      </c>
      <c r="C49" s="28" t="s">
        <v>82</v>
      </c>
      <c r="D49" s="47" t="s">
        <v>76</v>
      </c>
      <c r="E49" s="48" t="n">
        <v>43.05</v>
      </c>
      <c r="F49" s="46" t="n">
        <v>4</v>
      </c>
      <c r="G49" s="48" t="n">
        <f aca="false">E49*F49</f>
        <v>172.2</v>
      </c>
    </row>
    <row r="50" customFormat="false" ht="15" hidden="false" customHeight="true" outlineLevel="0" collapsed="false">
      <c r="B50" s="47"/>
      <c r="C50" s="28"/>
      <c r="D50" s="47" t="s">
        <v>77</v>
      </c>
      <c r="E50" s="48" t="n">
        <v>42.55</v>
      </c>
      <c r="F50" s="46" t="n">
        <v>4</v>
      </c>
      <c r="G50" s="48" t="n">
        <f aca="false">E50*F50</f>
        <v>170.2</v>
      </c>
    </row>
    <row r="51" customFormat="false" ht="15" hidden="false" customHeight="true" outlineLevel="0" collapsed="false">
      <c r="B51" s="47"/>
      <c r="C51" s="28"/>
      <c r="D51" s="47" t="s">
        <v>78</v>
      </c>
      <c r="E51" s="48" t="n">
        <v>41.95</v>
      </c>
      <c r="F51" s="46" t="n">
        <v>8</v>
      </c>
      <c r="G51" s="48" t="n">
        <f aca="false">E51*F51</f>
        <v>335.6</v>
      </c>
    </row>
    <row r="52" customFormat="false" ht="15" hidden="false" customHeight="true" outlineLevel="0" collapsed="false">
      <c r="B52" s="47"/>
      <c r="C52" s="28"/>
      <c r="D52" s="47" t="s">
        <v>79</v>
      </c>
      <c r="E52" s="48" t="n">
        <v>26.09</v>
      </c>
      <c r="F52" s="46" t="n">
        <v>16</v>
      </c>
      <c r="G52" s="48" t="n">
        <f aca="false">E52*F52</f>
        <v>417.44</v>
      </c>
    </row>
    <row r="53" customFormat="false" ht="15" hidden="false" customHeight="true" outlineLevel="0" collapsed="false">
      <c r="C53" s="56" t="s">
        <v>83</v>
      </c>
      <c r="F53" s="57" t="n">
        <f aca="false">SUM(F49:F52)</f>
        <v>32</v>
      </c>
      <c r="G53" s="58" t="n">
        <f aca="false">SUM(G49:G52)</f>
        <v>1095.44</v>
      </c>
    </row>
    <row r="54" customFormat="false" ht="15" hidden="false" customHeight="true" outlineLevel="0" collapsed="false">
      <c r="B54" s="47" t="s">
        <v>84</v>
      </c>
      <c r="C54" s="28" t="s">
        <v>85</v>
      </c>
      <c r="D54" s="47" t="s">
        <v>76</v>
      </c>
      <c r="E54" s="48" t="n">
        <v>53.56</v>
      </c>
      <c r="F54" s="46" t="n">
        <v>4</v>
      </c>
      <c r="G54" s="48" t="n">
        <f aca="false">E54*F54</f>
        <v>214.24</v>
      </c>
    </row>
    <row r="55" customFormat="false" ht="15" hidden="false" customHeight="true" outlineLevel="0" collapsed="false">
      <c r="B55" s="47"/>
      <c r="C55" s="28"/>
      <c r="D55" s="47" t="s">
        <v>77</v>
      </c>
      <c r="E55" s="48" t="n">
        <v>42.88</v>
      </c>
      <c r="F55" s="46" t="n">
        <v>4</v>
      </c>
      <c r="G55" s="48" t="n">
        <f aca="false">E55*F55</f>
        <v>171.52</v>
      </c>
    </row>
    <row r="56" customFormat="false" ht="15" hidden="false" customHeight="true" outlineLevel="0" collapsed="false">
      <c r="B56" s="47"/>
      <c r="C56" s="28"/>
      <c r="D56" s="47" t="s">
        <v>78</v>
      </c>
      <c r="E56" s="48" t="n">
        <v>25.92</v>
      </c>
      <c r="F56" s="46" t="n">
        <v>24</v>
      </c>
      <c r="G56" s="48" t="n">
        <f aca="false">E56*F56</f>
        <v>622.08</v>
      </c>
    </row>
    <row r="57" customFormat="false" ht="15" hidden="false" customHeight="true" outlineLevel="0" collapsed="false">
      <c r="B57" s="47"/>
      <c r="C57" s="28"/>
      <c r="D57" s="47" t="s">
        <v>79</v>
      </c>
      <c r="E57" s="48" t="n">
        <v>52.22</v>
      </c>
      <c r="F57" s="46" t="n">
        <v>4</v>
      </c>
      <c r="G57" s="48" t="n">
        <f aca="false">E57*F57</f>
        <v>208.88</v>
      </c>
    </row>
    <row r="58" customFormat="false" ht="15" hidden="false" customHeight="true" outlineLevel="0" collapsed="false">
      <c r="C58" s="56" t="s">
        <v>86</v>
      </c>
      <c r="F58" s="57" t="n">
        <f aca="false">SUM(F54:F57)</f>
        <v>36</v>
      </c>
      <c r="G58" s="58" t="n">
        <f aca="false">SUM(G54:G57)</f>
        <v>1216.72</v>
      </c>
    </row>
    <row r="59" customFormat="false" ht="15" hidden="false" customHeight="true" outlineLevel="0" collapsed="false">
      <c r="A59" s="59"/>
      <c r="B59" s="60" t="s">
        <v>89</v>
      </c>
      <c r="C59" s="60"/>
      <c r="D59" s="60"/>
      <c r="E59" s="59"/>
      <c r="F59" s="61" t="n">
        <f aca="false">SUM(F48+F53+F58)</f>
        <v>72</v>
      </c>
      <c r="G59" s="62" t="n">
        <f aca="false">SUM(G48+G53+G58)</f>
        <v>3902.53</v>
      </c>
      <c r="H59" s="59"/>
    </row>
    <row r="60" customFormat="false" ht="15" hidden="false" customHeight="true" outlineLevel="0" collapsed="false">
      <c r="A60" s="55" t="s">
        <v>90</v>
      </c>
      <c r="B60" s="55"/>
      <c r="C60" s="55"/>
      <c r="D60" s="55"/>
      <c r="E60" s="55"/>
      <c r="F60" s="55"/>
      <c r="G60" s="55"/>
      <c r="H60" s="55"/>
    </row>
    <row r="61" customFormat="false" ht="15" hidden="false" customHeight="true" outlineLevel="0" collapsed="false">
      <c r="B61" s="44" t="s">
        <v>71</v>
      </c>
      <c r="C61" s="44" t="s">
        <v>19</v>
      </c>
      <c r="D61" s="44" t="s">
        <v>72</v>
      </c>
      <c r="E61" s="44" t="s">
        <v>22</v>
      </c>
      <c r="F61" s="44" t="s">
        <v>73</v>
      </c>
      <c r="G61" s="44" t="s">
        <v>74</v>
      </c>
    </row>
    <row r="62" customFormat="false" ht="15" hidden="false" customHeight="true" outlineLevel="0" collapsed="false">
      <c r="B62" s="47" t="s">
        <v>91</v>
      </c>
      <c r="C62" s="28" t="s">
        <v>25</v>
      </c>
      <c r="D62" s="47" t="s">
        <v>92</v>
      </c>
      <c r="E62" s="48" t="n">
        <v>1013.66</v>
      </c>
      <c r="F62" s="46" t="n">
        <v>1</v>
      </c>
      <c r="G62" s="48" t="n">
        <f aca="false">E62*F62</f>
        <v>1013.66</v>
      </c>
    </row>
    <row r="63" customFormat="false" ht="15" hidden="false" customHeight="true" outlineLevel="0" collapsed="false">
      <c r="C63" s="56" t="s">
        <v>93</v>
      </c>
      <c r="F63" s="57" t="n">
        <f aca="false">SUM(F62:F62)</f>
        <v>1</v>
      </c>
      <c r="G63" s="58" t="n">
        <f aca="false">SUM(G62:G62)</f>
        <v>1013.66</v>
      </c>
    </row>
    <row r="64" customFormat="false" ht="15" hidden="false" customHeight="true" outlineLevel="0" collapsed="false">
      <c r="B64" s="47" t="s">
        <v>75</v>
      </c>
      <c r="C64" s="28" t="s">
        <v>25</v>
      </c>
      <c r="D64" s="47" t="s">
        <v>92</v>
      </c>
      <c r="E64" s="48" t="n">
        <v>1331.76</v>
      </c>
      <c r="F64" s="46" t="n">
        <v>1</v>
      </c>
      <c r="G64" s="48" t="n">
        <f aca="false">E64*F64</f>
        <v>1331.76</v>
      </c>
    </row>
    <row r="65" customFormat="false" ht="15" hidden="false" customHeight="true" outlineLevel="0" collapsed="false">
      <c r="C65" s="56" t="s">
        <v>80</v>
      </c>
      <c r="F65" s="57" t="n">
        <f aca="false">SUM(F64:F64)</f>
        <v>1</v>
      </c>
      <c r="G65" s="58" t="n">
        <f aca="false">SUM(G64:G64)</f>
        <v>1331.76</v>
      </c>
    </row>
    <row r="66" customFormat="false" ht="15" hidden="false" customHeight="true" outlineLevel="0" collapsed="false">
      <c r="B66" s="47" t="s">
        <v>94</v>
      </c>
      <c r="C66" s="28" t="s">
        <v>24</v>
      </c>
      <c r="D66" s="47" t="s">
        <v>95</v>
      </c>
      <c r="E66" s="48" t="n">
        <v>30</v>
      </c>
      <c r="F66" s="46" t="n">
        <v>8</v>
      </c>
      <c r="G66" s="48" t="n">
        <f aca="false">E66*F66</f>
        <v>240</v>
      </c>
    </row>
    <row r="67" customFormat="false" ht="15" hidden="false" customHeight="true" outlineLevel="0" collapsed="false">
      <c r="B67" s="47"/>
      <c r="C67" s="28" t="s">
        <v>24</v>
      </c>
      <c r="D67" s="47" t="s">
        <v>96</v>
      </c>
      <c r="E67" s="48" t="n">
        <v>1006.87</v>
      </c>
      <c r="F67" s="46" t="n">
        <v>1</v>
      </c>
      <c r="G67" s="48" t="n">
        <f aca="false">E67*F67</f>
        <v>1006.87</v>
      </c>
    </row>
    <row r="68" customFormat="false" ht="15" hidden="false" customHeight="true" outlineLevel="0" collapsed="false">
      <c r="C68" s="56" t="s">
        <v>97</v>
      </c>
      <c r="F68" s="57" t="n">
        <f aca="false">SUM(F66:F67)</f>
        <v>9</v>
      </c>
      <c r="G68" s="58" t="n">
        <f aca="false">SUM(G66:G67)</f>
        <v>1246.87</v>
      </c>
    </row>
    <row r="69" customFormat="false" ht="15" hidden="false" customHeight="true" outlineLevel="0" collapsed="false">
      <c r="B69" s="47" t="s">
        <v>98</v>
      </c>
      <c r="C69" s="28" t="s">
        <v>24</v>
      </c>
      <c r="D69" s="47" t="s">
        <v>95</v>
      </c>
      <c r="E69" s="48" t="n">
        <v>24.95</v>
      </c>
      <c r="F69" s="46" t="n">
        <v>11</v>
      </c>
      <c r="G69" s="48" t="n">
        <f aca="false">E69*F69</f>
        <v>274.45</v>
      </c>
    </row>
    <row r="70" customFormat="false" ht="15" hidden="false" customHeight="true" outlineLevel="0" collapsed="false">
      <c r="B70" s="47"/>
      <c r="C70" s="28" t="s">
        <v>24</v>
      </c>
      <c r="D70" s="47" t="s">
        <v>96</v>
      </c>
      <c r="E70" s="48" t="n">
        <v>254</v>
      </c>
      <c r="F70" s="46" t="n">
        <v>1</v>
      </c>
      <c r="G70" s="48" t="n">
        <f aca="false">E70*F70</f>
        <v>254</v>
      </c>
    </row>
    <row r="71" customFormat="false" ht="15" hidden="false" customHeight="true" outlineLevel="0" collapsed="false">
      <c r="C71" s="56" t="s">
        <v>99</v>
      </c>
      <c r="F71" s="57" t="n">
        <f aca="false">SUM(F69:F70)</f>
        <v>12</v>
      </c>
      <c r="G71" s="58" t="n">
        <f aca="false">SUM(G69:G70)</f>
        <v>528.45</v>
      </c>
    </row>
    <row r="72" customFormat="false" ht="15" hidden="false" customHeight="true" outlineLevel="0" collapsed="false">
      <c r="A72" s="59"/>
      <c r="B72" s="60" t="s">
        <v>100</v>
      </c>
      <c r="C72" s="60"/>
      <c r="D72" s="60"/>
      <c r="E72" s="59"/>
      <c r="F72" s="61" t="n">
        <f aca="false">SUM(F63+F65+F68+F71)</f>
        <v>23</v>
      </c>
      <c r="G72" s="62" t="n">
        <f aca="false">SUM(G63+G65+G68+G71)</f>
        <v>4120.74</v>
      </c>
      <c r="H72" s="59"/>
    </row>
    <row r="73" customFormat="false" ht="15" hidden="false" customHeight="true" outlineLevel="0" collapsed="false">
      <c r="A73" s="55" t="s">
        <v>101</v>
      </c>
      <c r="B73" s="55"/>
      <c r="C73" s="55"/>
      <c r="D73" s="55"/>
      <c r="E73" s="55"/>
      <c r="F73" s="55"/>
      <c r="G73" s="55"/>
      <c r="H73" s="55"/>
    </row>
    <row r="74" customFormat="false" ht="15" hidden="false" customHeight="true" outlineLevel="0" collapsed="false">
      <c r="B74" s="44" t="s">
        <v>71</v>
      </c>
      <c r="C74" s="44" t="s">
        <v>19</v>
      </c>
      <c r="D74" s="44" t="s">
        <v>72</v>
      </c>
      <c r="E74" s="44" t="s">
        <v>22</v>
      </c>
      <c r="F74" s="44" t="s">
        <v>73</v>
      </c>
      <c r="G74" s="44" t="s">
        <v>74</v>
      </c>
    </row>
    <row r="75" customFormat="false" ht="15" hidden="false" customHeight="true" outlineLevel="0" collapsed="false">
      <c r="B75" s="47" t="s">
        <v>75</v>
      </c>
      <c r="C75" s="28" t="s">
        <v>24</v>
      </c>
      <c r="D75" s="47" t="s">
        <v>102</v>
      </c>
      <c r="E75" s="48" t="n">
        <v>71.56</v>
      </c>
      <c r="F75" s="46" t="n">
        <v>1</v>
      </c>
      <c r="G75" s="48" t="n">
        <f aca="false">E75*F75</f>
        <v>71.56</v>
      </c>
    </row>
    <row r="76" customFormat="false" ht="15" hidden="false" customHeight="true" outlineLevel="0" collapsed="false">
      <c r="B76" s="47"/>
      <c r="C76" s="28"/>
      <c r="D76" s="47" t="s">
        <v>103</v>
      </c>
      <c r="E76" s="48" t="n">
        <v>26.88</v>
      </c>
      <c r="F76" s="46" t="n">
        <v>3</v>
      </c>
      <c r="G76" s="48" t="n">
        <f aca="false">E76*F76</f>
        <v>80.64</v>
      </c>
    </row>
    <row r="77" customFormat="false" ht="15" hidden="false" customHeight="true" outlineLevel="0" collapsed="false">
      <c r="B77" s="47"/>
      <c r="C77" s="28"/>
      <c r="D77" s="47" t="s">
        <v>104</v>
      </c>
      <c r="E77" s="48" t="n">
        <v>147.54</v>
      </c>
      <c r="F77" s="46" t="n">
        <v>1</v>
      </c>
      <c r="G77" s="48" t="n">
        <f aca="false">E77*F77</f>
        <v>147.54</v>
      </c>
    </row>
    <row r="78" customFormat="false" ht="15" hidden="false" customHeight="true" outlineLevel="0" collapsed="false">
      <c r="C78" s="56" t="s">
        <v>80</v>
      </c>
      <c r="F78" s="57" t="n">
        <f aca="false">SUM(F75:F77)</f>
        <v>5</v>
      </c>
      <c r="G78" s="58" t="n">
        <f aca="false">SUM(G75:G77)</f>
        <v>299.74</v>
      </c>
    </row>
    <row r="79" customFormat="false" ht="15" hidden="false" customHeight="true" outlineLevel="0" collapsed="false">
      <c r="B79" s="47" t="s">
        <v>81</v>
      </c>
      <c r="C79" s="28" t="s">
        <v>24</v>
      </c>
      <c r="D79" s="47" t="s">
        <v>102</v>
      </c>
      <c r="E79" s="48" t="n">
        <v>122.14</v>
      </c>
      <c r="F79" s="46" t="n">
        <v>1</v>
      </c>
      <c r="G79" s="48" t="n">
        <f aca="false">E79*F79</f>
        <v>122.14</v>
      </c>
    </row>
    <row r="80" customFormat="false" ht="15" hidden="false" customHeight="true" outlineLevel="0" collapsed="false">
      <c r="B80" s="47"/>
      <c r="C80" s="28"/>
      <c r="D80" s="47" t="s">
        <v>105</v>
      </c>
      <c r="E80" s="48" t="n">
        <v>65.26</v>
      </c>
      <c r="F80" s="46" t="n">
        <v>1</v>
      </c>
      <c r="G80" s="48" t="n">
        <f aca="false">E80*F80</f>
        <v>65.26</v>
      </c>
    </row>
    <row r="81" customFormat="false" ht="15" hidden="false" customHeight="true" outlineLevel="0" collapsed="false">
      <c r="B81" s="47"/>
      <c r="C81" s="28"/>
      <c r="D81" s="47" t="s">
        <v>103</v>
      </c>
      <c r="E81" s="48" t="n">
        <v>26.88</v>
      </c>
      <c r="F81" s="46" t="n">
        <v>5</v>
      </c>
      <c r="G81" s="48" t="n">
        <f aca="false">E81*F81</f>
        <v>134.4</v>
      </c>
    </row>
    <row r="82" customFormat="false" ht="15" hidden="false" customHeight="true" outlineLevel="0" collapsed="false">
      <c r="C82" s="56" t="s">
        <v>83</v>
      </c>
      <c r="F82" s="57" t="n">
        <f aca="false">SUM(F79:F81)</f>
        <v>7</v>
      </c>
      <c r="G82" s="58" t="n">
        <f aca="false">SUM(G79:G81)</f>
        <v>321.8</v>
      </c>
    </row>
    <row r="83" customFormat="false" ht="15" hidden="false" customHeight="true" outlineLevel="0" collapsed="false">
      <c r="B83" s="47" t="s">
        <v>84</v>
      </c>
      <c r="C83" s="28" t="s">
        <v>24</v>
      </c>
      <c r="D83" s="47" t="s">
        <v>106</v>
      </c>
      <c r="E83" s="48" t="n">
        <v>71.8</v>
      </c>
      <c r="F83" s="46" t="n">
        <v>1</v>
      </c>
      <c r="G83" s="48" t="n">
        <f aca="false">E83*F83</f>
        <v>71.8</v>
      </c>
    </row>
    <row r="84" customFormat="false" ht="15" hidden="false" customHeight="true" outlineLevel="0" collapsed="false">
      <c r="B84" s="47"/>
      <c r="C84" s="28"/>
      <c r="D84" s="47" t="s">
        <v>103</v>
      </c>
      <c r="E84" s="48" t="n">
        <v>26.88</v>
      </c>
      <c r="F84" s="46" t="n">
        <v>4</v>
      </c>
      <c r="G84" s="48" t="n">
        <f aca="false">E84*F84</f>
        <v>107.52</v>
      </c>
    </row>
    <row r="85" customFormat="false" ht="15" hidden="false" customHeight="true" outlineLevel="0" collapsed="false">
      <c r="C85" s="56" t="s">
        <v>86</v>
      </c>
      <c r="F85" s="57" t="n">
        <f aca="false">SUM(F83:F84)</f>
        <v>5</v>
      </c>
      <c r="G85" s="58" t="n">
        <f aca="false">SUM(G83:G84)</f>
        <v>179.32</v>
      </c>
    </row>
    <row r="86" customFormat="false" ht="15" hidden="false" customHeight="true" outlineLevel="0" collapsed="false">
      <c r="A86" s="59"/>
      <c r="B86" s="60" t="s">
        <v>107</v>
      </c>
      <c r="C86" s="60"/>
      <c r="D86" s="60"/>
      <c r="E86" s="59"/>
      <c r="F86" s="61" t="n">
        <f aca="false">SUM(F78+F82+F85)</f>
        <v>17</v>
      </c>
      <c r="G86" s="62" t="n">
        <f aca="false">SUM(G78+G82+G85)</f>
        <v>800.86</v>
      </c>
      <c r="H86" s="59"/>
    </row>
    <row r="87" customFormat="false" ht="24" hidden="false" customHeight="true" outlineLevel="0" collapsed="false">
      <c r="B87" s="63" t="s">
        <v>108</v>
      </c>
      <c r="C87" s="63"/>
      <c r="D87" s="63"/>
      <c r="E87" s="63"/>
      <c r="F87" s="63"/>
      <c r="G87" s="63"/>
    </row>
    <row r="89" customFormat="false" ht="15" hidden="false" customHeight="true" outlineLevel="0" collapsed="false">
      <c r="A89" s="55" t="s">
        <v>109</v>
      </c>
      <c r="B89" s="55"/>
      <c r="C89" s="55"/>
      <c r="D89" s="55"/>
      <c r="E89" s="55"/>
      <c r="F89" s="55"/>
      <c r="G89" s="55"/>
      <c r="H89" s="55"/>
    </row>
    <row r="90" customFormat="false" ht="15" hidden="false" customHeight="true" outlineLevel="0" collapsed="false">
      <c r="B90" s="44" t="s">
        <v>71</v>
      </c>
      <c r="C90" s="44" t="s">
        <v>19</v>
      </c>
      <c r="D90" s="44" t="s">
        <v>72</v>
      </c>
      <c r="E90" s="44" t="s">
        <v>22</v>
      </c>
      <c r="F90" s="44" t="s">
        <v>73</v>
      </c>
      <c r="G90" s="44" t="s">
        <v>74</v>
      </c>
    </row>
    <row r="91" customFormat="false" ht="15" hidden="false" customHeight="true" outlineLevel="0" collapsed="false">
      <c r="B91" s="47" t="s">
        <v>75</v>
      </c>
      <c r="C91" s="28" t="s">
        <v>24</v>
      </c>
      <c r="D91" s="47" t="s">
        <v>110</v>
      </c>
      <c r="E91" s="48" t="n">
        <v>214.9</v>
      </c>
      <c r="F91" s="46" t="n">
        <v>1</v>
      </c>
      <c r="G91" s="48" t="n">
        <f aca="false">E91*F91</f>
        <v>214.9</v>
      </c>
    </row>
    <row r="92" customFormat="false" ht="15" hidden="false" customHeight="true" outlineLevel="0" collapsed="false">
      <c r="B92" s="47"/>
      <c r="C92" s="28"/>
      <c r="D92" s="47" t="s">
        <v>111</v>
      </c>
      <c r="E92" s="48" t="n">
        <v>179.5</v>
      </c>
      <c r="F92" s="46" t="n">
        <v>3</v>
      </c>
      <c r="G92" s="48" t="n">
        <f aca="false">E92*F92</f>
        <v>538.5</v>
      </c>
    </row>
    <row r="93" customFormat="false" ht="15" hidden="false" customHeight="true" outlineLevel="0" collapsed="false">
      <c r="B93" s="47"/>
      <c r="C93" s="28"/>
      <c r="D93" s="47" t="s">
        <v>104</v>
      </c>
      <c r="E93" s="48" t="n">
        <v>148.8</v>
      </c>
      <c r="F93" s="46" t="n">
        <v>4</v>
      </c>
      <c r="G93" s="48" t="n">
        <f aca="false">E93*F93</f>
        <v>595.2</v>
      </c>
    </row>
    <row r="94" customFormat="false" ht="15" hidden="false" customHeight="true" outlineLevel="0" collapsed="false">
      <c r="C94" s="56" t="s">
        <v>80</v>
      </c>
      <c r="F94" s="57" t="n">
        <f aca="false">SUM(F91:F93)</f>
        <v>8</v>
      </c>
      <c r="G94" s="58" t="n">
        <f aca="false">SUM(G91:G93)</f>
        <v>1348.6</v>
      </c>
    </row>
    <row r="95" customFormat="false" ht="15" hidden="false" customHeight="true" outlineLevel="0" collapsed="false">
      <c r="B95" s="47" t="s">
        <v>81</v>
      </c>
      <c r="C95" s="28" t="s">
        <v>24</v>
      </c>
      <c r="D95" s="47" t="s">
        <v>110</v>
      </c>
      <c r="E95" s="48" t="n">
        <v>218.6</v>
      </c>
      <c r="F95" s="46" t="n">
        <v>1</v>
      </c>
      <c r="G95" s="48" t="n">
        <f aca="false">E95*F95</f>
        <v>218.6</v>
      </c>
    </row>
    <row r="96" customFormat="false" ht="15" hidden="false" customHeight="true" outlineLevel="0" collapsed="false">
      <c r="B96" s="47"/>
      <c r="C96" s="28"/>
      <c r="D96" s="47" t="s">
        <v>111</v>
      </c>
      <c r="E96" s="48" t="n">
        <v>183.1</v>
      </c>
      <c r="F96" s="46" t="n">
        <v>3</v>
      </c>
      <c r="G96" s="48" t="n">
        <f aca="false">E96*F96</f>
        <v>549.3</v>
      </c>
    </row>
    <row r="97" customFormat="false" ht="15" hidden="false" customHeight="true" outlineLevel="0" collapsed="false">
      <c r="B97" s="47"/>
      <c r="C97" s="28"/>
      <c r="D97" s="47" t="s">
        <v>104</v>
      </c>
      <c r="E97" s="48" t="n">
        <v>152.1</v>
      </c>
      <c r="F97" s="46" t="n">
        <v>4</v>
      </c>
      <c r="G97" s="48" t="n">
        <f aca="false">E97*F97</f>
        <v>608.4</v>
      </c>
    </row>
    <row r="98" customFormat="false" ht="15" hidden="false" customHeight="true" outlineLevel="0" collapsed="false">
      <c r="C98" s="56" t="s">
        <v>83</v>
      </c>
      <c r="F98" s="57" t="n">
        <f aca="false">SUM(F95:F97)</f>
        <v>8</v>
      </c>
      <c r="G98" s="58" t="n">
        <f aca="false">SUM(G95:G97)</f>
        <v>1376.3</v>
      </c>
    </row>
    <row r="99" customFormat="false" ht="15" hidden="false" customHeight="true" outlineLevel="0" collapsed="false">
      <c r="B99" s="47" t="s">
        <v>84</v>
      </c>
      <c r="C99" s="28" t="s">
        <v>24</v>
      </c>
      <c r="D99" s="47" t="s">
        <v>112</v>
      </c>
      <c r="E99" s="48" t="n">
        <v>143.1</v>
      </c>
      <c r="F99" s="46" t="n">
        <v>1</v>
      </c>
      <c r="G99" s="48" t="n">
        <f aca="false">E99*F99</f>
        <v>143.1</v>
      </c>
    </row>
    <row r="100" customFormat="false" ht="15" hidden="false" customHeight="true" outlineLevel="0" collapsed="false">
      <c r="B100" s="47"/>
      <c r="C100" s="28"/>
      <c r="D100" s="47" t="s">
        <v>112</v>
      </c>
      <c r="E100" s="48" t="n">
        <v>119.2</v>
      </c>
      <c r="F100" s="46" t="n">
        <v>3</v>
      </c>
      <c r="G100" s="48" t="n">
        <f aca="false">E100*F100</f>
        <v>357.6</v>
      </c>
    </row>
    <row r="101" customFormat="false" ht="15" hidden="false" customHeight="true" outlineLevel="0" collapsed="false">
      <c r="B101" s="47"/>
      <c r="C101" s="28"/>
      <c r="D101" s="47" t="s">
        <v>112</v>
      </c>
      <c r="E101" s="48" t="n">
        <v>97.2</v>
      </c>
      <c r="F101" s="46" t="n">
        <v>4</v>
      </c>
      <c r="G101" s="48" t="n">
        <f aca="false">E101*F101</f>
        <v>388.8</v>
      </c>
    </row>
    <row r="102" customFormat="false" ht="15" hidden="false" customHeight="true" outlineLevel="0" collapsed="false">
      <c r="C102" s="56" t="s">
        <v>86</v>
      </c>
      <c r="F102" s="57" t="n">
        <f aca="false">SUM(F99:F101)</f>
        <v>8</v>
      </c>
      <c r="G102" s="58" t="n">
        <f aca="false">SUM(G99:G101)</f>
        <v>889.5</v>
      </c>
    </row>
    <row r="103" customFormat="false" ht="15" hidden="false" customHeight="true" outlineLevel="0" collapsed="false">
      <c r="A103" s="59"/>
      <c r="B103" s="60" t="s">
        <v>113</v>
      </c>
      <c r="C103" s="60"/>
      <c r="D103" s="60"/>
      <c r="E103" s="59"/>
      <c r="F103" s="61" t="n">
        <f aca="false">SUM(F94+F98+F102)</f>
        <v>24</v>
      </c>
      <c r="G103" s="62" t="n">
        <f aca="false">SUM(G94+G98+G102)</f>
        <v>3614.4</v>
      </c>
      <c r="H103" s="59"/>
    </row>
    <row r="104" customFormat="false" ht="15" hidden="false" customHeight="true" outlineLevel="0" collapsed="false">
      <c r="A104" s="55" t="s">
        <v>114</v>
      </c>
      <c r="B104" s="55"/>
      <c r="C104" s="55"/>
      <c r="D104" s="55"/>
      <c r="E104" s="55"/>
      <c r="F104" s="55"/>
      <c r="G104" s="55"/>
      <c r="H104" s="55"/>
    </row>
    <row r="105" customFormat="false" ht="15" hidden="false" customHeight="true" outlineLevel="0" collapsed="false">
      <c r="B105" s="44" t="s">
        <v>71</v>
      </c>
      <c r="C105" s="44" t="s">
        <v>19</v>
      </c>
      <c r="D105" s="44" t="s">
        <v>72</v>
      </c>
      <c r="E105" s="44" t="s">
        <v>22</v>
      </c>
      <c r="F105" s="44" t="s">
        <v>73</v>
      </c>
      <c r="G105" s="44" t="s">
        <v>74</v>
      </c>
    </row>
    <row r="106" customFormat="false" ht="15" hidden="false" customHeight="true" outlineLevel="0" collapsed="false">
      <c r="B106" s="47" t="s">
        <v>75</v>
      </c>
      <c r="C106" s="28" t="s">
        <v>24</v>
      </c>
      <c r="D106" s="47" t="s">
        <v>111</v>
      </c>
      <c r="E106" s="48" t="n">
        <v>179.5</v>
      </c>
      <c r="F106" s="46" t="n">
        <v>6</v>
      </c>
      <c r="G106" s="48" t="n">
        <f aca="false">E106*F106</f>
        <v>1077</v>
      </c>
    </row>
    <row r="107" customFormat="false" ht="15" hidden="false" customHeight="true" outlineLevel="0" collapsed="false">
      <c r="B107" s="47"/>
      <c r="C107" s="28"/>
      <c r="D107" s="47" t="s">
        <v>104</v>
      </c>
      <c r="E107" s="48" t="n">
        <v>148.8</v>
      </c>
      <c r="F107" s="46" t="n">
        <v>6</v>
      </c>
      <c r="G107" s="48" t="n">
        <f aca="false">E107*F107</f>
        <v>892.8</v>
      </c>
    </row>
    <row r="108" customFormat="false" ht="15" hidden="false" customHeight="true" outlineLevel="0" collapsed="false">
      <c r="C108" s="56" t="s">
        <v>80</v>
      </c>
      <c r="F108" s="57" t="n">
        <f aca="false">SUM(F106:F107)</f>
        <v>12</v>
      </c>
      <c r="G108" s="58" t="n">
        <f aca="false">SUM(G106:G107)</f>
        <v>1969.8</v>
      </c>
    </row>
    <row r="109" customFormat="false" ht="15" hidden="false" customHeight="true" outlineLevel="0" collapsed="false">
      <c r="B109" s="47" t="s">
        <v>94</v>
      </c>
      <c r="C109" s="28" t="s">
        <v>24</v>
      </c>
      <c r="D109" s="47" t="s">
        <v>111</v>
      </c>
      <c r="E109" s="48" t="n">
        <v>179.5</v>
      </c>
      <c r="F109" s="46" t="n">
        <v>6</v>
      </c>
      <c r="G109" s="48" t="n">
        <f aca="false">E109*F109</f>
        <v>1077</v>
      </c>
    </row>
    <row r="110" customFormat="false" ht="15" hidden="false" customHeight="true" outlineLevel="0" collapsed="false">
      <c r="B110" s="47"/>
      <c r="C110" s="28"/>
      <c r="D110" s="47" t="s">
        <v>104</v>
      </c>
      <c r="E110" s="48" t="n">
        <v>148.8</v>
      </c>
      <c r="F110" s="46" t="n">
        <v>6</v>
      </c>
      <c r="G110" s="48" t="n">
        <f aca="false">E110*F110</f>
        <v>892.8</v>
      </c>
    </row>
    <row r="111" customFormat="false" ht="15" hidden="false" customHeight="true" outlineLevel="0" collapsed="false">
      <c r="C111" s="56" t="s">
        <v>97</v>
      </c>
      <c r="F111" s="57" t="n">
        <f aca="false">SUM(F109:F110)</f>
        <v>12</v>
      </c>
      <c r="G111" s="58" t="n">
        <f aca="false">SUM(G109:G110)</f>
        <v>1969.8</v>
      </c>
    </row>
    <row r="112" customFormat="false" ht="15" hidden="false" customHeight="true" outlineLevel="0" collapsed="false">
      <c r="B112" s="47" t="s">
        <v>98</v>
      </c>
      <c r="C112" s="28" t="s">
        <v>24</v>
      </c>
      <c r="D112" s="47" t="s">
        <v>111</v>
      </c>
      <c r="E112" s="48" t="n">
        <v>183.1</v>
      </c>
      <c r="F112" s="46" t="n">
        <v>6</v>
      </c>
      <c r="G112" s="48" t="n">
        <f aca="false">E112*F112</f>
        <v>1098.6</v>
      </c>
    </row>
    <row r="113" customFormat="false" ht="15" hidden="false" customHeight="true" outlineLevel="0" collapsed="false">
      <c r="B113" s="47"/>
      <c r="C113" s="28"/>
      <c r="D113" s="47" t="s">
        <v>104</v>
      </c>
      <c r="E113" s="48" t="n">
        <v>152.1</v>
      </c>
      <c r="F113" s="46" t="n">
        <v>6</v>
      </c>
      <c r="G113" s="48" t="n">
        <f aca="false">E113*F113</f>
        <v>912.6</v>
      </c>
    </row>
    <row r="114" customFormat="false" ht="15" hidden="false" customHeight="true" outlineLevel="0" collapsed="false">
      <c r="C114" s="56" t="s">
        <v>99</v>
      </c>
      <c r="F114" s="57" t="n">
        <f aca="false">SUM(F112:F113)</f>
        <v>12</v>
      </c>
      <c r="G114" s="58" t="n">
        <f aca="false">SUM(G112:G113)</f>
        <v>2011.2</v>
      </c>
    </row>
    <row r="115" customFormat="false" ht="15" hidden="false" customHeight="true" outlineLevel="0" collapsed="false">
      <c r="B115" s="47" t="s">
        <v>84</v>
      </c>
      <c r="C115" s="28" t="s">
        <v>24</v>
      </c>
      <c r="D115" s="47" t="s">
        <v>112</v>
      </c>
      <c r="E115" s="48" t="n">
        <v>119.2</v>
      </c>
      <c r="F115" s="46" t="n">
        <v>6</v>
      </c>
      <c r="G115" s="48" t="n">
        <f aca="false">E115*F115</f>
        <v>715.2</v>
      </c>
    </row>
    <row r="116" customFormat="false" ht="15" hidden="false" customHeight="true" outlineLevel="0" collapsed="false">
      <c r="B116" s="47"/>
      <c r="C116" s="28"/>
      <c r="D116" s="47" t="s">
        <v>112</v>
      </c>
      <c r="E116" s="48" t="n">
        <v>97.2</v>
      </c>
      <c r="F116" s="46" t="n">
        <v>6</v>
      </c>
      <c r="G116" s="48" t="n">
        <f aca="false">E116*F116</f>
        <v>583.2</v>
      </c>
    </row>
    <row r="117" customFormat="false" ht="15" hidden="false" customHeight="true" outlineLevel="0" collapsed="false">
      <c r="C117" s="56" t="s">
        <v>86</v>
      </c>
      <c r="F117" s="57" t="n">
        <f aca="false">SUM(F115:F116)</f>
        <v>12</v>
      </c>
      <c r="G117" s="58" t="n">
        <f aca="false">SUM(G115:G116)</f>
        <v>1298.4</v>
      </c>
    </row>
    <row r="118" customFormat="false" ht="15" hidden="false" customHeight="true" outlineLevel="0" collapsed="false">
      <c r="A118" s="59"/>
      <c r="B118" s="60" t="s">
        <v>115</v>
      </c>
      <c r="C118" s="60"/>
      <c r="D118" s="60"/>
      <c r="E118" s="59"/>
      <c r="F118" s="61" t="n">
        <f aca="false">SUM(F108+F111+F114+F117)</f>
        <v>48</v>
      </c>
      <c r="G118" s="62" t="n">
        <f aca="false">SUM(G108+G111+G114+G117)</f>
        <v>7249.2</v>
      </c>
      <c r="H118" s="59"/>
    </row>
    <row r="120" customFormat="false" ht="15" hidden="false" customHeight="true" outlineLevel="0" collapsed="false">
      <c r="A120" s="34" t="s">
        <v>45</v>
      </c>
      <c r="B120" s="34"/>
      <c r="C120" s="34"/>
      <c r="D120" s="34"/>
      <c r="E120" s="34"/>
      <c r="F120" s="34"/>
      <c r="G120" s="34"/>
      <c r="H120" s="34"/>
    </row>
    <row r="121" customFormat="false" ht="15" hidden="false" customHeight="true" outlineLevel="0" collapsed="false">
      <c r="A121" s="35" t="s">
        <v>50</v>
      </c>
      <c r="B121" s="64" t="s">
        <v>51</v>
      </c>
    </row>
    <row r="122" customFormat="false" ht="15" hidden="false" customHeight="true" outlineLevel="0" collapsed="false">
      <c r="A122" s="35" t="s">
        <v>116</v>
      </c>
      <c r="B122" s="64" t="s">
        <v>117</v>
      </c>
    </row>
    <row r="123" customFormat="false" ht="15" hidden="false" customHeight="true" outlineLevel="0" collapsed="false">
      <c r="A123" s="35" t="s">
        <v>73</v>
      </c>
      <c r="B123" s="64" t="s">
        <v>118</v>
      </c>
    </row>
    <row r="125" customFormat="false" ht="25.5" hidden="false" customHeight="true" outlineLevel="0" collapsed="false">
      <c r="A125" s="63" t="s">
        <v>119</v>
      </c>
      <c r="B125" s="63"/>
      <c r="C125" s="63"/>
      <c r="D125" s="63"/>
      <c r="E125" s="63"/>
      <c r="F125" s="63"/>
      <c r="G125" s="63"/>
      <c r="H125" s="63"/>
    </row>
    <row r="127" customFormat="false" ht="15" hidden="false" customHeight="true" outlineLevel="0" collapsed="false">
      <c r="A127" s="38" t="s">
        <v>58</v>
      </c>
      <c r="B127" s="38"/>
      <c r="C127" s="38"/>
      <c r="D127" s="38"/>
      <c r="E127" s="38"/>
      <c r="F127" s="38"/>
      <c r="G127" s="38"/>
      <c r="H127" s="38"/>
    </row>
    <row r="193" customFormat="false" ht="15" hidden="false" customHeight="true" outlineLevel="0" collapsed="false"/>
    <row r="194" customFormat="false" ht="15" hidden="false" customHeight="true" outlineLevel="0" collapsed="false"/>
    <row r="195" customFormat="false" ht="15" hidden="false" customHeight="true" outlineLevel="0" collapsed="false"/>
    <row r="196" customFormat="false" ht="15" hidden="false" customHeight="true" outlineLevel="0" collapsed="false"/>
  </sheetData>
  <mergeCells count="23">
    <mergeCell ref="C2:H2"/>
    <mergeCell ref="C3:H3"/>
    <mergeCell ref="A9:H9"/>
    <mergeCell ref="A10:H10"/>
    <mergeCell ref="A11:H11"/>
    <mergeCell ref="A13:H13"/>
    <mergeCell ref="A21:B21"/>
    <mergeCell ref="A24:H24"/>
    <mergeCell ref="B41:D41"/>
    <mergeCell ref="A42:H42"/>
    <mergeCell ref="B59:D59"/>
    <mergeCell ref="A60:H60"/>
    <mergeCell ref="B72:D72"/>
    <mergeCell ref="A73:H73"/>
    <mergeCell ref="B86:D86"/>
    <mergeCell ref="B87:G87"/>
    <mergeCell ref="A89:H89"/>
    <mergeCell ref="B103:D103"/>
    <mergeCell ref="A104:H104"/>
    <mergeCell ref="B118:D118"/>
    <mergeCell ref="A120:H120"/>
    <mergeCell ref="A125:H125"/>
    <mergeCell ref="A127:H1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2026-09-07T09:48:48Z</dcterms:created>
  <dc:creator>openpyxl</dc:creator>
  <dc:description/>
  <dc:language>en-US</dc:language>
  <cp:lastModifiedBy/>
  <dcterms:modified xsi:type="dcterms:W3CDTF">2026-09-30T10:51:10Z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